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579-корректировка\"/>
    </mc:Choice>
  </mc:AlternateContent>
  <xr:revisionPtr revIDLastSave="0" documentId="13_ncr:1_{B7C04A6A-66ED-4212-A329-F53ACE5BC4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АИП 2022" sheetId="1" r:id="rId1"/>
  </sheets>
  <definedNames>
    <definedName name="_xlnm.Print_Titles" localSheetId="0">'ГАИП 2022'!$11:$12</definedName>
    <definedName name="_xlnm.Print_Area" localSheetId="0">'ГАИП 2022'!$A$1:$H$373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3" i="1" l="1"/>
  <c r="F363" i="1"/>
  <c r="E363" i="1"/>
  <c r="D363" i="1"/>
  <c r="G359" i="1"/>
  <c r="G358" i="1"/>
  <c r="H357" i="1"/>
  <c r="F357" i="1"/>
  <c r="E357" i="1"/>
  <c r="D357" i="1"/>
  <c r="G356" i="1"/>
  <c r="G355" i="1"/>
  <c r="G354" i="1"/>
  <c r="G353" i="1"/>
  <c r="H352" i="1"/>
  <c r="F352" i="1"/>
  <c r="G352" i="1" s="1"/>
  <c r="E352" i="1"/>
  <c r="D352" i="1"/>
  <c r="G351" i="1"/>
  <c r="G350" i="1"/>
  <c r="G349" i="1"/>
  <c r="H348" i="1"/>
  <c r="F348" i="1"/>
  <c r="G348" i="1" s="1"/>
  <c r="E348" i="1"/>
  <c r="D348" i="1"/>
  <c r="G347" i="1"/>
  <c r="G346" i="1"/>
  <c r="G345" i="1"/>
  <c r="G344" i="1"/>
  <c r="H343" i="1"/>
  <c r="F343" i="1"/>
  <c r="G343" i="1" s="1"/>
  <c r="E343" i="1"/>
  <c r="D343" i="1"/>
  <c r="G342" i="1"/>
  <c r="G341" i="1"/>
  <c r="G340" i="1"/>
  <c r="G339" i="1"/>
  <c r="G338" i="1"/>
  <c r="G337" i="1"/>
  <c r="G336" i="1"/>
  <c r="G335" i="1"/>
  <c r="G334" i="1"/>
  <c r="H333" i="1"/>
  <c r="F333" i="1"/>
  <c r="E333" i="1"/>
  <c r="D333" i="1"/>
  <c r="G332" i="1"/>
  <c r="G331" i="1"/>
  <c r="G330" i="1"/>
  <c r="G329" i="1"/>
  <c r="F328" i="1"/>
  <c r="F327" i="1" s="1"/>
  <c r="E328" i="1"/>
  <c r="E327" i="1" s="1"/>
  <c r="E323" i="1" s="1"/>
  <c r="D328" i="1"/>
  <c r="D327" i="1" s="1"/>
  <c r="D323" i="1" s="1"/>
  <c r="G326" i="1"/>
  <c r="G325" i="1"/>
  <c r="G324" i="1"/>
  <c r="G322" i="1"/>
  <c r="G321" i="1"/>
  <c r="G320" i="1"/>
  <c r="G319" i="1"/>
  <c r="F318" i="1"/>
  <c r="E318" i="1"/>
  <c r="D318" i="1"/>
  <c r="F314" i="1"/>
  <c r="E314" i="1"/>
  <c r="D314" i="1"/>
  <c r="F313" i="1"/>
  <c r="G313" i="1" s="1"/>
  <c r="E313" i="1"/>
  <c r="D313" i="1"/>
  <c r="F312" i="1"/>
  <c r="G312" i="1" s="1"/>
  <c r="E312" i="1"/>
  <c r="D312" i="1"/>
  <c r="G311" i="1"/>
  <c r="G309" i="1"/>
  <c r="G308" i="1"/>
  <c r="E307" i="1"/>
  <c r="G307" i="1" s="1"/>
  <c r="G306" i="1"/>
  <c r="F305" i="1"/>
  <c r="F304" i="1" s="1"/>
  <c r="F303" i="1" s="1"/>
  <c r="D305" i="1"/>
  <c r="D304" i="1" s="1"/>
  <c r="D303" i="1" s="1"/>
  <c r="G302" i="1"/>
  <c r="G301" i="1"/>
  <c r="G300" i="1"/>
  <c r="G299" i="1"/>
  <c r="F298" i="1"/>
  <c r="F297" i="1" s="1"/>
  <c r="E298" i="1"/>
  <c r="E297" i="1" s="1"/>
  <c r="E296" i="1" s="1"/>
  <c r="D298" i="1"/>
  <c r="D297" i="1" s="1"/>
  <c r="D296" i="1" s="1"/>
  <c r="F295" i="1"/>
  <c r="E295" i="1"/>
  <c r="D295" i="1"/>
  <c r="F294" i="1"/>
  <c r="G294" i="1" s="1"/>
  <c r="E294" i="1"/>
  <c r="D294" i="1"/>
  <c r="F293" i="1"/>
  <c r="D293" i="1"/>
  <c r="G292" i="1"/>
  <c r="G290" i="1"/>
  <c r="G289" i="1"/>
  <c r="G288" i="1"/>
  <c r="F287" i="1"/>
  <c r="E287" i="1"/>
  <c r="D287" i="1"/>
  <c r="G286" i="1"/>
  <c r="G285" i="1"/>
  <c r="G284" i="1"/>
  <c r="F283" i="1"/>
  <c r="E283" i="1"/>
  <c r="D283" i="1"/>
  <c r="F282" i="1"/>
  <c r="G282" i="1" s="1"/>
  <c r="E282" i="1"/>
  <c r="D282" i="1"/>
  <c r="F281" i="1"/>
  <c r="E281" i="1"/>
  <c r="D281" i="1"/>
  <c r="G280" i="1"/>
  <c r="E279" i="1"/>
  <c r="E278" i="1" s="1"/>
  <c r="D279" i="1"/>
  <c r="D278" i="1" s="1"/>
  <c r="G275" i="1"/>
  <c r="G274" i="1"/>
  <c r="G273" i="1"/>
  <c r="G272" i="1"/>
  <c r="F271" i="1"/>
  <c r="E271" i="1"/>
  <c r="D271" i="1"/>
  <c r="D267" i="1" s="1"/>
  <c r="D263" i="1" s="1"/>
  <c r="D259" i="1" s="1"/>
  <c r="D255" i="1" s="1"/>
  <c r="G270" i="1"/>
  <c r="G269" i="1"/>
  <c r="G268" i="1"/>
  <c r="F267" i="1"/>
  <c r="E267" i="1"/>
  <c r="G266" i="1"/>
  <c r="G265" i="1"/>
  <c r="G264" i="1"/>
  <c r="F263" i="1"/>
  <c r="E263" i="1"/>
  <c r="G262" i="1"/>
  <c r="G261" i="1"/>
  <c r="G260" i="1"/>
  <c r="F259" i="1"/>
  <c r="E259" i="1"/>
  <c r="G258" i="1"/>
  <c r="G257" i="1"/>
  <c r="G256" i="1"/>
  <c r="F255" i="1"/>
  <c r="E255" i="1"/>
  <c r="G255" i="1" s="1"/>
  <c r="E254" i="1"/>
  <c r="E251" i="1" s="1"/>
  <c r="G253" i="1"/>
  <c r="G252" i="1"/>
  <c r="F251" i="1"/>
  <c r="F250" i="1" s="1"/>
  <c r="D251" i="1"/>
  <c r="G249" i="1"/>
  <c r="G248" i="1"/>
  <c r="D248" i="1"/>
  <c r="G247" i="1"/>
  <c r="D247" i="1"/>
  <c r="G246" i="1"/>
  <c r="F245" i="1"/>
  <c r="G245" i="1" s="1"/>
  <c r="E245" i="1"/>
  <c r="G244" i="1"/>
  <c r="G243" i="1"/>
  <c r="D243" i="1"/>
  <c r="D240" i="1" s="1"/>
  <c r="G242" i="1"/>
  <c r="D242" i="1"/>
  <c r="G241" i="1"/>
  <c r="F240" i="1"/>
  <c r="G240" i="1" s="1"/>
  <c r="E240" i="1"/>
  <c r="G239" i="1"/>
  <c r="G238" i="1"/>
  <c r="D238" i="1"/>
  <c r="G237" i="1"/>
  <c r="D237" i="1"/>
  <c r="G236" i="1"/>
  <c r="F235" i="1"/>
  <c r="E235" i="1"/>
  <c r="F234" i="1"/>
  <c r="F230" i="1" s="1"/>
  <c r="G233" i="1"/>
  <c r="D233" i="1"/>
  <c r="D145" i="1" s="1"/>
  <c r="G232" i="1"/>
  <c r="D232" i="1"/>
  <c r="G231" i="1"/>
  <c r="E230" i="1"/>
  <c r="G229" i="1"/>
  <c r="G228" i="1"/>
  <c r="G227" i="1"/>
  <c r="G226" i="1"/>
  <c r="F225" i="1"/>
  <c r="E225" i="1"/>
  <c r="D225" i="1"/>
  <c r="G222" i="1"/>
  <c r="G221" i="1"/>
  <c r="G220" i="1"/>
  <c r="G219" i="1"/>
  <c r="F218" i="1"/>
  <c r="G218" i="1" s="1"/>
  <c r="E218" i="1"/>
  <c r="D218" i="1"/>
  <c r="G217" i="1"/>
  <c r="G216" i="1"/>
  <c r="G215" i="1"/>
  <c r="G214" i="1"/>
  <c r="F213" i="1"/>
  <c r="E213" i="1"/>
  <c r="D213" i="1"/>
  <c r="G212" i="1"/>
  <c r="G211" i="1"/>
  <c r="G210" i="1"/>
  <c r="G209" i="1"/>
  <c r="F208" i="1"/>
  <c r="G208" i="1" s="1"/>
  <c r="E208" i="1"/>
  <c r="D208" i="1"/>
  <c r="G207" i="1"/>
  <c r="G206" i="1"/>
  <c r="G205" i="1"/>
  <c r="G204" i="1"/>
  <c r="F203" i="1"/>
  <c r="E203" i="1"/>
  <c r="D203" i="1"/>
  <c r="G202" i="1"/>
  <c r="G201" i="1"/>
  <c r="G200" i="1"/>
  <c r="G199" i="1"/>
  <c r="F198" i="1"/>
  <c r="G198" i="1" s="1"/>
  <c r="E198" i="1"/>
  <c r="D198" i="1"/>
  <c r="G197" i="1"/>
  <c r="G196" i="1"/>
  <c r="G195" i="1"/>
  <c r="G194" i="1"/>
  <c r="F193" i="1"/>
  <c r="E193" i="1"/>
  <c r="D193" i="1"/>
  <c r="G192" i="1"/>
  <c r="G191" i="1"/>
  <c r="G190" i="1"/>
  <c r="G189" i="1"/>
  <c r="F188" i="1"/>
  <c r="E188" i="1"/>
  <c r="D188" i="1"/>
  <c r="G187" i="1"/>
  <c r="G186" i="1"/>
  <c r="G185" i="1"/>
  <c r="G184" i="1"/>
  <c r="G183" i="1"/>
  <c r="F182" i="1"/>
  <c r="E182" i="1"/>
  <c r="G182" i="1" s="1"/>
  <c r="D182" i="1"/>
  <c r="G181" i="1"/>
  <c r="G180" i="1"/>
  <c r="G179" i="1"/>
  <c r="G178" i="1"/>
  <c r="F177" i="1"/>
  <c r="E177" i="1"/>
  <c r="G177" i="1" s="1"/>
  <c r="D177" i="1"/>
  <c r="G176" i="1"/>
  <c r="G175" i="1"/>
  <c r="G174" i="1"/>
  <c r="G173" i="1"/>
  <c r="F172" i="1"/>
  <c r="E172" i="1"/>
  <c r="D172" i="1"/>
  <c r="G169" i="1"/>
  <c r="G168" i="1"/>
  <c r="G167" i="1"/>
  <c r="G166" i="1"/>
  <c r="F165" i="1"/>
  <c r="F164" i="1" s="1"/>
  <c r="E165" i="1"/>
  <c r="D165" i="1"/>
  <c r="H164" i="1"/>
  <c r="E164" i="1"/>
  <c r="D164" i="1"/>
  <c r="G163" i="1"/>
  <c r="G162" i="1"/>
  <c r="G161" i="1"/>
  <c r="G160" i="1"/>
  <c r="F159" i="1"/>
  <c r="E159" i="1"/>
  <c r="E155" i="1" s="1"/>
  <c r="D159" i="1"/>
  <c r="D150" i="1" s="1"/>
  <c r="G158" i="1"/>
  <c r="G157" i="1"/>
  <c r="G156" i="1"/>
  <c r="F155" i="1"/>
  <c r="G154" i="1"/>
  <c r="G153" i="1"/>
  <c r="G152" i="1"/>
  <c r="F151" i="1"/>
  <c r="G151" i="1" s="1"/>
  <c r="E151" i="1"/>
  <c r="F146" i="1"/>
  <c r="E146" i="1"/>
  <c r="G146" i="1" s="1"/>
  <c r="D146" i="1"/>
  <c r="F145" i="1"/>
  <c r="E145" i="1"/>
  <c r="F144" i="1"/>
  <c r="G144" i="1" s="1"/>
  <c r="E144" i="1"/>
  <c r="G143" i="1"/>
  <c r="G141" i="1"/>
  <c r="G140" i="1"/>
  <c r="F138" i="1"/>
  <c r="E138" i="1"/>
  <c r="F137" i="1"/>
  <c r="F136" i="1" s="1"/>
  <c r="D135" i="1"/>
  <c r="G134" i="1"/>
  <c r="G133" i="1"/>
  <c r="G132" i="1"/>
  <c r="F131" i="1"/>
  <c r="F130" i="1" s="1"/>
  <c r="E131" i="1"/>
  <c r="E130" i="1" s="1"/>
  <c r="D131" i="1"/>
  <c r="D130" i="1" s="1"/>
  <c r="G129" i="1"/>
  <c r="G128" i="1"/>
  <c r="G127" i="1"/>
  <c r="F126" i="1"/>
  <c r="E126" i="1"/>
  <c r="G126" i="1" s="1"/>
  <c r="D126" i="1"/>
  <c r="D125" i="1" s="1"/>
  <c r="F125" i="1"/>
  <c r="G124" i="1"/>
  <c r="G123" i="1"/>
  <c r="G122" i="1"/>
  <c r="G121" i="1"/>
  <c r="F120" i="1"/>
  <c r="E120" i="1"/>
  <c r="D120" i="1"/>
  <c r="G119" i="1"/>
  <c r="G118" i="1"/>
  <c r="G117" i="1"/>
  <c r="F116" i="1"/>
  <c r="F114" i="1" s="1"/>
  <c r="E116" i="1"/>
  <c r="F113" i="1"/>
  <c r="E113" i="1"/>
  <c r="E108" i="1" s="1"/>
  <c r="D111" i="1"/>
  <c r="D110" i="1"/>
  <c r="F109" i="1"/>
  <c r="F63" i="1" s="1"/>
  <c r="E109" i="1"/>
  <c r="G109" i="1" s="1"/>
  <c r="F108" i="1"/>
  <c r="F62" i="1" s="1"/>
  <c r="G107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F83" i="1"/>
  <c r="F80" i="1" s="1"/>
  <c r="E83" i="1"/>
  <c r="D83" i="1"/>
  <c r="D80" i="1" s="1"/>
  <c r="G82" i="1"/>
  <c r="G81" i="1"/>
  <c r="H80" i="1"/>
  <c r="E80" i="1"/>
  <c r="G79" i="1"/>
  <c r="G78" i="1"/>
  <c r="G77" i="1"/>
  <c r="G76" i="1"/>
  <c r="F75" i="1"/>
  <c r="F74" i="1" s="1"/>
  <c r="E75" i="1"/>
  <c r="D75" i="1"/>
  <c r="E74" i="1"/>
  <c r="E73" i="1" s="1"/>
  <c r="E72" i="1" s="1"/>
  <c r="D74" i="1"/>
  <c r="D73" i="1" s="1"/>
  <c r="D72" i="1" s="1"/>
  <c r="G71" i="1"/>
  <c r="E70" i="1"/>
  <c r="G70" i="1" s="1"/>
  <c r="D70" i="1"/>
  <c r="D67" i="1" s="1"/>
  <c r="D66" i="1" s="1"/>
  <c r="D65" i="1" s="1"/>
  <c r="G69" i="1"/>
  <c r="E69" i="1"/>
  <c r="G68" i="1"/>
  <c r="F67" i="1"/>
  <c r="F66" i="1" s="1"/>
  <c r="E67" i="1"/>
  <c r="E66" i="1" s="1"/>
  <c r="E65" i="1" s="1"/>
  <c r="F64" i="1"/>
  <c r="E64" i="1"/>
  <c r="D64" i="1"/>
  <c r="D63" i="1"/>
  <c r="D62" i="1"/>
  <c r="G61" i="1"/>
  <c r="G59" i="1"/>
  <c r="G58" i="1"/>
  <c r="G57" i="1"/>
  <c r="F56" i="1"/>
  <c r="E56" i="1"/>
  <c r="D56" i="1"/>
  <c r="G55" i="1"/>
  <c r="G54" i="1"/>
  <c r="G53" i="1"/>
  <c r="F52" i="1"/>
  <c r="E52" i="1"/>
  <c r="D52" i="1"/>
  <c r="G51" i="1"/>
  <c r="G50" i="1"/>
  <c r="G49" i="1"/>
  <c r="F48" i="1"/>
  <c r="G48" i="1" s="1"/>
  <c r="E48" i="1"/>
  <c r="D48" i="1"/>
  <c r="G47" i="1"/>
  <c r="G46" i="1"/>
  <c r="G45" i="1"/>
  <c r="F44" i="1"/>
  <c r="G44" i="1" s="1"/>
  <c r="E44" i="1"/>
  <c r="D44" i="1"/>
  <c r="G41" i="1"/>
  <c r="G40" i="1"/>
  <c r="G39" i="1"/>
  <c r="G38" i="1"/>
  <c r="F37" i="1"/>
  <c r="E37" i="1"/>
  <c r="E25" i="1" s="1"/>
  <c r="E24" i="1" s="1"/>
  <c r="D37" i="1"/>
  <c r="D25" i="1" s="1"/>
  <c r="D24" i="1" s="1"/>
  <c r="G36" i="1"/>
  <c r="G35" i="1"/>
  <c r="G34" i="1"/>
  <c r="G33" i="1"/>
  <c r="F32" i="1"/>
  <c r="E32" i="1"/>
  <c r="D32" i="1"/>
  <c r="G31" i="1"/>
  <c r="G30" i="1"/>
  <c r="G29" i="1"/>
  <c r="G28" i="1"/>
  <c r="F27" i="1"/>
  <c r="E27" i="1"/>
  <c r="D27" i="1"/>
  <c r="H22" i="1"/>
  <c r="F22" i="1"/>
  <c r="E22" i="1"/>
  <c r="D22" i="1"/>
  <c r="F21" i="1"/>
  <c r="E21" i="1"/>
  <c r="D21" i="1"/>
  <c r="F20" i="1"/>
  <c r="E20" i="1"/>
  <c r="D20" i="1"/>
  <c r="G19" i="1"/>
  <c r="D171" i="1" l="1"/>
  <c r="D170" i="1" s="1"/>
  <c r="G357" i="1"/>
  <c r="D16" i="1"/>
  <c r="G32" i="1"/>
  <c r="G138" i="1"/>
  <c r="G145" i="1"/>
  <c r="G159" i="1"/>
  <c r="G172" i="1"/>
  <c r="G225" i="1"/>
  <c r="D235" i="1"/>
  <c r="G188" i="1"/>
  <c r="E250" i="1"/>
  <c r="G333" i="1"/>
  <c r="E62" i="1"/>
  <c r="E60" i="1" s="1"/>
  <c r="G155" i="1"/>
  <c r="G164" i="1"/>
  <c r="G283" i="1"/>
  <c r="F43" i="1"/>
  <c r="F279" i="1"/>
  <c r="G295" i="1"/>
  <c r="G20" i="1"/>
  <c r="E18" i="1"/>
  <c r="D43" i="1"/>
  <c r="D42" i="1" s="1"/>
  <c r="G203" i="1"/>
  <c r="G234" i="1"/>
  <c r="G37" i="1"/>
  <c r="G80" i="1"/>
  <c r="G116" i="1"/>
  <c r="G114" i="1" s="1"/>
  <c r="E224" i="1"/>
  <c r="E223" i="1" s="1"/>
  <c r="G235" i="1"/>
  <c r="D277" i="1"/>
  <c r="D276" i="1" s="1"/>
  <c r="D291" i="1"/>
  <c r="G314" i="1"/>
  <c r="D18" i="1"/>
  <c r="G22" i="1"/>
  <c r="E26" i="1"/>
  <c r="E43" i="1"/>
  <c r="E42" i="1" s="1"/>
  <c r="E23" i="1" s="1"/>
  <c r="E63" i="1"/>
  <c r="E16" i="1" s="1"/>
  <c r="G64" i="1"/>
  <c r="G113" i="1"/>
  <c r="E125" i="1"/>
  <c r="G125" i="1" s="1"/>
  <c r="G130" i="1"/>
  <c r="E150" i="1"/>
  <c r="G165" i="1"/>
  <c r="F171" i="1"/>
  <c r="F170" i="1" s="1"/>
  <c r="E171" i="1"/>
  <c r="E170" i="1" s="1"/>
  <c r="G193" i="1"/>
  <c r="G213" i="1"/>
  <c r="D245" i="1"/>
  <c r="G263" i="1"/>
  <c r="G271" i="1"/>
  <c r="E277" i="1"/>
  <c r="E276" i="1" s="1"/>
  <c r="G287" i="1"/>
  <c r="E293" i="1"/>
  <c r="E305" i="1"/>
  <c r="E304" i="1" s="1"/>
  <c r="E303" i="1" s="1"/>
  <c r="G318" i="1"/>
  <c r="E17" i="1"/>
  <c r="G21" i="1"/>
  <c r="F26" i="1"/>
  <c r="G52" i="1"/>
  <c r="G56" i="1"/>
  <c r="G63" i="1"/>
  <c r="D106" i="1"/>
  <c r="D105" i="1" s="1"/>
  <c r="E114" i="1"/>
  <c r="E111" i="1" s="1"/>
  <c r="E110" i="1" s="1"/>
  <c r="E106" i="1" s="1"/>
  <c r="E105" i="1" s="1"/>
  <c r="E137" i="1"/>
  <c r="E136" i="1" s="1"/>
  <c r="E135" i="1" s="1"/>
  <c r="D144" i="1"/>
  <c r="D15" i="1" s="1"/>
  <c r="D155" i="1"/>
  <c r="D151" i="1" s="1"/>
  <c r="D230" i="1"/>
  <c r="D224" i="1" s="1"/>
  <c r="G230" i="1"/>
  <c r="D250" i="1"/>
  <c r="G305" i="1"/>
  <c r="E317" i="1"/>
  <c r="E316" i="1" s="1"/>
  <c r="E310" i="1" s="1"/>
  <c r="D23" i="1"/>
  <c r="D60" i="1"/>
  <c r="G120" i="1"/>
  <c r="D17" i="1"/>
  <c r="G259" i="1"/>
  <c r="G267" i="1"/>
  <c r="G303" i="1"/>
  <c r="G74" i="1"/>
  <c r="F73" i="1"/>
  <c r="D149" i="1"/>
  <c r="G279" i="1"/>
  <c r="F277" i="1"/>
  <c r="F278" i="1"/>
  <c r="G278" i="1" s="1"/>
  <c r="G327" i="1"/>
  <c r="F323" i="1"/>
  <c r="G323" i="1" s="1"/>
  <c r="F296" i="1"/>
  <c r="G296" i="1" s="1"/>
  <c r="G297" i="1"/>
  <c r="G66" i="1"/>
  <c r="F65" i="1"/>
  <c r="G65" i="1" s="1"/>
  <c r="G136" i="1"/>
  <c r="F135" i="1"/>
  <c r="F60" i="1"/>
  <c r="G250" i="1"/>
  <c r="D317" i="1"/>
  <c r="D316" i="1" s="1"/>
  <c r="F16" i="1"/>
  <c r="F18" i="1"/>
  <c r="G75" i="1"/>
  <c r="G108" i="1"/>
  <c r="F224" i="1"/>
  <c r="G251" i="1"/>
  <c r="G304" i="1"/>
  <c r="G328" i="1"/>
  <c r="F42" i="1"/>
  <c r="G42" i="1" s="1"/>
  <c r="G67" i="1"/>
  <c r="F150" i="1"/>
  <c r="F291" i="1"/>
  <c r="F25" i="1"/>
  <c r="G27" i="1"/>
  <c r="G26" i="1" s="1"/>
  <c r="F111" i="1"/>
  <c r="G131" i="1"/>
  <c r="G281" i="1"/>
  <c r="G298" i="1"/>
  <c r="F15" i="1"/>
  <c r="F17" i="1"/>
  <c r="G254" i="1"/>
  <c r="G16" i="1" l="1"/>
  <c r="G170" i="1"/>
  <c r="E315" i="1"/>
  <c r="G60" i="1"/>
  <c r="D223" i="1"/>
  <c r="D148" i="1" s="1"/>
  <c r="G62" i="1"/>
  <c r="E15" i="1"/>
  <c r="G15" i="1" s="1"/>
  <c r="G171" i="1"/>
  <c r="G137" i="1"/>
  <c r="F317" i="1"/>
  <c r="G317" i="1" s="1"/>
  <c r="E149" i="1"/>
  <c r="E148" i="1" s="1"/>
  <c r="E142" i="1" s="1"/>
  <c r="E13" i="1" s="1"/>
  <c r="G17" i="1"/>
  <c r="G135" i="1"/>
  <c r="G43" i="1"/>
  <c r="G293" i="1"/>
  <c r="E291" i="1"/>
  <c r="G291" i="1" s="1"/>
  <c r="G18" i="1"/>
  <c r="F24" i="1"/>
  <c r="G25" i="1"/>
  <c r="D315" i="1"/>
  <c r="D310" i="1"/>
  <c r="F149" i="1"/>
  <c r="G150" i="1"/>
  <c r="F72" i="1"/>
  <c r="G72" i="1" s="1"/>
  <c r="G73" i="1"/>
  <c r="G277" i="1"/>
  <c r="F276" i="1"/>
  <c r="G276" i="1" s="1"/>
  <c r="F316" i="1"/>
  <c r="F223" i="1"/>
  <c r="G223" i="1" s="1"/>
  <c r="G224" i="1"/>
  <c r="F110" i="1"/>
  <c r="G111" i="1"/>
  <c r="D147" i="1" l="1"/>
  <c r="D142" i="1"/>
  <c r="E147" i="1"/>
  <c r="G110" i="1"/>
  <c r="F106" i="1"/>
  <c r="D13" i="1"/>
  <c r="G149" i="1"/>
  <c r="F148" i="1"/>
  <c r="F23" i="1"/>
  <c r="G23" i="1" s="1"/>
  <c r="G24" i="1"/>
  <c r="F315" i="1"/>
  <c r="G315" i="1" s="1"/>
  <c r="G316" i="1"/>
  <c r="F310" i="1"/>
  <c r="G310" i="1" s="1"/>
  <c r="F147" i="1" l="1"/>
  <c r="G147" i="1" s="1"/>
  <c r="F142" i="1"/>
  <c r="G148" i="1"/>
  <c r="F105" i="1"/>
  <c r="G105" i="1" s="1"/>
  <c r="G106" i="1"/>
  <c r="G142" i="1" l="1"/>
  <c r="F13" i="1"/>
  <c r="G13" i="1" s="1"/>
</calcChain>
</file>

<file path=xl/sharedStrings.xml><?xml version="1.0" encoding="utf-8"?>
<sst xmlns="http://schemas.openxmlformats.org/spreadsheetml/2006/main" count="553" uniqueCount="177">
  <si>
    <t>Приложение № 11</t>
  </si>
  <si>
    <t>к решению Воронежской</t>
  </si>
  <si>
    <t>городской Думы</t>
  </si>
  <si>
    <t>«Приложение № 12 к решению Воронежской городской Думы от 22.12.2021 № 370-V «О бюджете городского округа город Воронеж на 2022 год и на плановый период 2023 и 2024 годов»</t>
  </si>
  <si>
    <t>ГОРОДСКАЯ АДРЕСНАЯ ИНВЕСТИЦИОННАЯ ПРОГРАММА НА 2022 ГОД</t>
  </si>
  <si>
    <t>тыс. рублей</t>
  </si>
  <si>
    <t xml:space="preserve"> № п/п</t>
  </si>
  <si>
    <t>Наименование объекта</t>
  </si>
  <si>
    <t>Раздел, подраздел</t>
  </si>
  <si>
    <t>План
2022 год  утв</t>
  </si>
  <si>
    <t>План
2022 год  корректировка 1</t>
  </si>
  <si>
    <t xml:space="preserve">План
2022 год </t>
  </si>
  <si>
    <t>Отклонение</t>
  </si>
  <si>
    <t>Главный распорядитель бюджетных средств</t>
  </si>
  <si>
    <t>ВСЕГО</t>
  </si>
  <si>
    <t>в том числе за счет средств:</t>
  </si>
  <si>
    <t>бюджета городского округа</t>
  </si>
  <si>
    <t>областного бюджета</t>
  </si>
  <si>
    <t>федерального бюджета</t>
  </si>
  <si>
    <t>I.</t>
  </si>
  <si>
    <t xml:space="preserve">Национальная экономика           </t>
  </si>
  <si>
    <t>0400</t>
  </si>
  <si>
    <t>Другие вопросы в области национальной экономики</t>
  </si>
  <si>
    <t>0412</t>
  </si>
  <si>
    <t xml:space="preserve">Муниципальная программа городского округа город Воронеж «Развитие транспортной системы»                                          </t>
  </si>
  <si>
    <t xml:space="preserve">Подпрограмма «Развитие дорожного хозяйства» </t>
  </si>
  <si>
    <t>Инфраструктурный проект, реализуемый в целях обеспечения связанного с ним инвестиционного проекта «Комплексная жилая застройка по ул. Шишкова, ул. Загоровского, Московскому проспекту и ул. Ломоносова в г. Воронеже»</t>
  </si>
  <si>
    <t>1</t>
  </si>
  <si>
    <t>Строительство автомобильной дороги от ул. Шишкова до ул. Тимирязева (включая ПИР)</t>
  </si>
  <si>
    <t>Управление дорожного хозяйства</t>
  </si>
  <si>
    <t>Строительство объекта: Сети ливневой канализации в квартале, ограниченном ул. Шишкова, Московский проспект, ул. Ломоносова, ул. Тимирязева, набережной Максима Горького, ул. Бурденко с КНС в г. Воронеж наб. Максима Горького, ул. Бурденко со строительством очистных сооружений и КНС в г. Воронеж (включая ПИР)</t>
  </si>
  <si>
    <t>2</t>
  </si>
  <si>
    <t>Строительство объекта: Автомобильная дорога от ул. Загоровского в направлении автомобильной дороги по ул. Ломоносова в г. Воронеж (включая ПИР)</t>
  </si>
  <si>
    <t xml:space="preserve">Муниципальная программа "Обеспечение коммунальными услугами населения городского округа город Воронеж"                                               </t>
  </si>
  <si>
    <r>
      <t>Основное  мероприятие «Строительство, реконструкция и капитальный ремонт объектов коммунальной инфраструктуры»</t>
    </r>
    <r>
      <rPr>
        <sz val="14"/>
        <rFont val="Times New Roman"/>
        <family val="1"/>
        <charset val="204"/>
      </rPr>
      <t xml:space="preserve"> </t>
    </r>
  </si>
  <si>
    <t>3</t>
  </si>
  <si>
    <t xml:space="preserve">Реконструкция котельной по ул. Туполева, 31 с целью технологического присоединения  системы теплоснабжения жилого квартала, ограниченного улицами Волгоградская, Туполева, Баррикадная в  г. Воронеже </t>
  </si>
  <si>
    <t>Управление жилищно-коммунального хозяйства</t>
  </si>
  <si>
    <t>4</t>
  </si>
  <si>
    <t>Строительство блочно-модульной котельной  по пер. Педагогический, 14/1 в г. Воронеже</t>
  </si>
  <si>
    <t>бюджета Воронежской области</t>
  </si>
  <si>
    <t>5</t>
  </si>
  <si>
    <t>II.</t>
  </si>
  <si>
    <t xml:space="preserve">Жилищно-коммунальное хозяйство                </t>
  </si>
  <si>
    <t>0500</t>
  </si>
  <si>
    <t>Жилищное хозяйство</t>
  </si>
  <si>
    <t>0501</t>
  </si>
  <si>
    <r>
      <t xml:space="preserve"> </t>
    </r>
    <r>
      <rPr>
        <b/>
        <sz val="13"/>
        <rFont val="Times New Roman"/>
        <family val="1"/>
        <charset val="204"/>
      </rPr>
      <t>Муниципальная программа городского округа город Воронеж "Обеспечение доступным и комфортным жильём населения городского округа город Воронеж"</t>
    </r>
    <r>
      <rPr>
        <sz val="13"/>
        <rFont val="Times New Roman"/>
        <family val="1"/>
        <charset val="204"/>
      </rPr>
      <t xml:space="preserve">                                                   </t>
    </r>
  </si>
  <si>
    <t xml:space="preserve"> Подпрограмма "Переселение граждан из аварийного жилищного фонда"</t>
  </si>
  <si>
    <t xml:space="preserve">Управление жилищных отношений </t>
  </si>
  <si>
    <t>Охрана окружающей среды</t>
  </si>
  <si>
    <t>0600</t>
  </si>
  <si>
    <t xml:space="preserve"> Муниципальная программа "Охрана окружающей среды"</t>
  </si>
  <si>
    <t>Основное мероприятие «Сохранение и развитие зелёного фонда городского округа» муниципальной программы городского округа город Воронеж «Охрана окружающей среды»</t>
  </si>
  <si>
    <t>0605</t>
  </si>
  <si>
    <t>Строительство муниципального приюта для животных в городском округе город Воронеж</t>
  </si>
  <si>
    <t>Управление строительной политики</t>
  </si>
  <si>
    <t>Создание многофункционального парка и обустройство экологической тропы на территории особо охраняемой природной территории "Воронежская нагорная дубрава" (включая ПИР)</t>
  </si>
  <si>
    <t>0603</t>
  </si>
  <si>
    <t xml:space="preserve">Другие вопросы в области жилищно-коммунального хозяйства                </t>
  </si>
  <si>
    <t>0505</t>
  </si>
  <si>
    <t xml:space="preserve">Муниципальная программа "Обеспечение коммунальными услугами населения городского округа город Воронеж"                         </t>
  </si>
  <si>
    <t>Подпрограмма «Чистая вода»</t>
  </si>
  <si>
    <t>6</t>
  </si>
  <si>
    <t>Канализация улиц Луговая и Юности в р-не Отрожка г. Воронежа</t>
  </si>
  <si>
    <t>Инфраструктурный проект «Комплексная  жилая застройка территорий  «Ленинградский квартал»  и «Озерки» в г. Воронеж</t>
  </si>
  <si>
    <t>7</t>
  </si>
  <si>
    <t xml:space="preserve">Строительство ВПС-21 </t>
  </si>
  <si>
    <t>Основное мероприятие "Приобретение (выкуп) объектов теплоснабжения"</t>
  </si>
  <si>
    <t>8</t>
  </si>
  <si>
    <t>Выкуп в муниципальную собственность Левобережных очистных сооружений, г. Воронеж</t>
  </si>
  <si>
    <t>Управление имущественных и земельных отношений</t>
  </si>
  <si>
    <t>9</t>
  </si>
  <si>
    <t xml:space="preserve">Реконструкция канализационной насосной станции, расположенной по ул. Шишкова, 144/1 </t>
  </si>
  <si>
    <t>III.</t>
  </si>
  <si>
    <t xml:space="preserve">Основное мероприятие "Обеспечение проведения противоэпизоотических мероприятий" </t>
  </si>
  <si>
    <t>10</t>
  </si>
  <si>
    <t>IV.</t>
  </si>
  <si>
    <t xml:space="preserve"> Образование </t>
  </si>
  <si>
    <t>0700</t>
  </si>
  <si>
    <t>Другие вопросы в области образования</t>
  </si>
  <si>
    <t>0709</t>
  </si>
  <si>
    <t>Муниципальная программа городского округа город Воронеж "Развитие образования"</t>
  </si>
  <si>
    <t xml:space="preserve">Подпрограмма «Развитие дошкольного образования» </t>
  </si>
  <si>
    <t>Строительство и реконструкция объектов дошкольного образования</t>
  </si>
  <si>
    <t>12</t>
  </si>
  <si>
    <t>Встроенно-пристроенное ДОО на 100 мест участок 13.3 в городском округе город Воронеж по ул. Загоровского, ул. Шишкова, 140Б, уч. 3 (выкуп)</t>
  </si>
  <si>
    <t>Встроенно-пристроенное ДОО на 125 мест участок 12.1 в городском округе город Воронеж по ул. Загоровского, ул. Шишкова, 140Б, уч. 3 (выкуп)</t>
  </si>
  <si>
    <t>Детское дошкольное учреждение на 600 мест по Московскому проспекту  в г. Воронеже (включая ПИР)</t>
  </si>
  <si>
    <t>Региональный проект "Жилье"</t>
  </si>
  <si>
    <t>Детский сад на 300 мест по ул. Артамонова в г. Воронеж</t>
  </si>
  <si>
    <t>Региональный проект «Содействие занятости женщин - создание условий дошкольного образования для детей в возрасте до трех лет»</t>
  </si>
  <si>
    <t>Мероприятия по созданию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</si>
  <si>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11</t>
  </si>
  <si>
    <t>Строительство пристройки к функционирующему детскому саду МБДОУ «Центр развития ребенка - детский сад № 138», г. Воронеж, ул. Лизюкова, 41 (включая ПИР)</t>
  </si>
  <si>
    <t>Строительство пристройки к  функционирующему детскому саду МБДОУ «Детский сад № 69», г. Воронеж, ул. Попова, д. 2 (включая ПИР)</t>
  </si>
  <si>
    <t>13</t>
  </si>
  <si>
    <t>Строительство пристройки к  функционирующему детскому саду МБДОУ «Детский сад общеразвивающего вида № 185», г. Воронеж, ул. 45 Стрелковой Дивизии, д. 281 (включая ПИР)</t>
  </si>
  <si>
    <t>14</t>
  </si>
  <si>
    <t>Строительство пристройки к  функционирующему детскому саду МБДОУ «Центр развития ребенка - детский сад № 73», г. Воронеж, ул. Ульяновская, д. 31 (включая ПИР)</t>
  </si>
  <si>
    <t>15</t>
  </si>
  <si>
    <t>Строительство пристройки к МБОУ гимназия «УВК № 1» структурное подразделение детский сад, г. Воронеж, ул. Беговая, д. 164 (включая ПИР)</t>
  </si>
  <si>
    <t>16</t>
  </si>
  <si>
    <t>Строительство пристройки к  функционирующему детскому саду МБДОУ «Детский сад общеразвивающего вида № 142», г. Воронеж, ул. Глинки, д. 11 (включая ПИР)</t>
  </si>
  <si>
    <t>17</t>
  </si>
  <si>
    <t>Строительство пристройки к функционирующему детскому саду МБДОУ «Детский сад комбинированного вида № 167», г. Воронеж, ул. Теплоэнергетиков, д. 21 (включая ПИР)</t>
  </si>
  <si>
    <t>18</t>
  </si>
  <si>
    <t>Строительство пристройки  к функционирующему детскому саду МБДОУ «Детский сад  № 119», г. Воронеж, ул. Тепличная, д. 18 (включая ПИР)</t>
  </si>
  <si>
    <t>Строительство детского сада на 280 мест в  мкр. Репное городского округа город Воронеж (включая ПИР)</t>
  </si>
  <si>
    <t>Строительство детского сада на 300 мест в мкр. Шилово г.о.г. Воронеж (включая ПИР)</t>
  </si>
  <si>
    <t>Подпрограмма "Развитие общего и дополнительного образования"</t>
  </si>
  <si>
    <t>Региональный проект «Современная школа»</t>
  </si>
  <si>
    <t>Образовательный центр на 2860 мест на Московском проспекте, г. Воронеж (включая ПИР)</t>
  </si>
  <si>
    <t>Общеобразовательная школа на 1500 мест по ул. Остужева в г. Воронеже</t>
  </si>
  <si>
    <t>Общеобразовательная школа на 1600 мест по ул. Домостроителей, 30а</t>
  </si>
  <si>
    <t>Общеобразовательная школа на 1575 мест по ул. Шишкова - ул. Загоровского в г. Воронеже</t>
  </si>
  <si>
    <t>Строительство и реконструкция объектов общего и дополнительного образования</t>
  </si>
  <si>
    <t>Пристройка к МБОУ СОШ № 77 по пер. Звездный, 2 (Масловка)</t>
  </si>
  <si>
    <t>Реконструкция МБОУ СОШ № 45 по ул. 9 Января, 46, г. Воронеж (включая ПИР)</t>
  </si>
  <si>
    <t>19</t>
  </si>
  <si>
    <t>Пристройка к МБОУ "Лицей "МОК №2" по ул.Шендрикова, 7 в г.Воронеже</t>
  </si>
  <si>
    <t>20</t>
  </si>
  <si>
    <t>Пристройка к МБОУ СОШ №95 по ул. Владимира Невского, 42 в г.Воронеже</t>
  </si>
  <si>
    <t>21</t>
  </si>
  <si>
    <t>Пристройка к МБОУ лицею №3 по ул.Переверткина, 25 в г.Воронеже</t>
  </si>
  <si>
    <t>22</t>
  </si>
  <si>
    <t>Пристройка к МБОУ СОШ №97 по ул.Новосибирская, 49 в г.Воронеже</t>
  </si>
  <si>
    <t>V.</t>
  </si>
  <si>
    <t xml:space="preserve">Культура  </t>
  </si>
  <si>
    <t>0800</t>
  </si>
  <si>
    <t>Другие вопросы в области культуры</t>
  </si>
  <si>
    <t>0804</t>
  </si>
  <si>
    <t>Муниципальная программа городского округа город Воронеж "Развитие культуры"</t>
  </si>
  <si>
    <t>Подпрограмма "Сохранение и развитие культуры и искусства"</t>
  </si>
  <si>
    <t>23</t>
  </si>
  <si>
    <t>"Музей Воздушно-Десантных войск" в г. Воронеже по адресу: ул. Генерала Лизюкова, 42в</t>
  </si>
  <si>
    <t>"Дом Гарденина", г. Воронеж, пер. Фабричный, 12</t>
  </si>
  <si>
    <t>VI.</t>
  </si>
  <si>
    <t>Социальная политика</t>
  </si>
  <si>
    <t>1000</t>
  </si>
  <si>
    <t>Социальное обеспечение населения</t>
  </si>
  <si>
    <t>1003</t>
  </si>
  <si>
    <t xml:space="preserve">Муниципальная программа городского округа город Воронеж "Обеспечение доступным и комфортным жильём населения городского округа город Воронеж"                                                                                              </t>
  </si>
  <si>
    <t>24</t>
  </si>
  <si>
    <t>Основное мероприятие "Обеспечение жилыми помещениями граждан, уволенных с военной службы, и приравненных к ним лиц"</t>
  </si>
  <si>
    <t>Охрана семьи и детства</t>
  </si>
  <si>
    <t>1004</t>
  </si>
  <si>
    <t>25</t>
  </si>
  <si>
    <t>Основное мероприятие "Обеспечение жильем молодых семей"</t>
  </si>
  <si>
    <t>VII.</t>
  </si>
  <si>
    <t xml:space="preserve">Физическая культура и спорт </t>
  </si>
  <si>
    <t>1100</t>
  </si>
  <si>
    <t>Другие вопросы в области физической культуры и спорта</t>
  </si>
  <si>
    <t>1105</t>
  </si>
  <si>
    <t>Муниципальная  программа  городского округа город Воронеж "Развитие физической культуры и спорта"</t>
  </si>
  <si>
    <t xml:space="preserve">Основное мероприятие «Строительство и реконструкция физкультурно-спортивных сооружений на территории городского округа город Воронеж» </t>
  </si>
  <si>
    <t>26</t>
  </si>
  <si>
    <t>Строительство футбольного поля в мкр. Никольское (г. Воронеж, ул. Дубянского)</t>
  </si>
  <si>
    <t>27</t>
  </si>
  <si>
    <t>Устройство физкультурно-оздоровительного комплекса открытого типа (или) физкультурно-оздоровительного комплекса для центров развития внешкольного спорта на территории МБОУ СОШ №83</t>
  </si>
  <si>
    <t>Региональный проект "Спорт- норма жизни"</t>
  </si>
  <si>
    <t>Строительство физкультурно-оздоровительного комплекса расположенного на территории МБОУ СОШ № 30 по адресу: ул. Туполева, 20, г. Воронеж</t>
  </si>
  <si>
    <r>
      <t xml:space="preserve"> </t>
    </r>
    <r>
      <rPr>
        <b/>
        <sz val="13"/>
        <color indexed="8"/>
        <rFont val="Times New Roman"/>
        <family val="1"/>
        <charset val="204"/>
      </rPr>
      <t>Физкультурно-оздоровительный комплекс открытого типа,  ул. Плехановская, 39, МБОУ СОШ № 35 (включая ПИР)</t>
    </r>
  </si>
  <si>
    <t>Физкультурно-оздоровительный комплекс открытого типа, ул. Краснознаменная, 74, МБОУ СОШ № 40 (включая ПИР)</t>
  </si>
  <si>
    <r>
      <t xml:space="preserve"> </t>
    </r>
    <r>
      <rPr>
        <sz val="13"/>
        <color indexed="8"/>
        <rFont val="Times New Roman"/>
        <family val="1"/>
        <charset val="204"/>
      </rPr>
      <t>Физкультурно-оздоровительный комплекс открытого типа,  ул. Краснознаменная, 74, МБОУ СОШ № 40 (включая ПИР)</t>
    </r>
  </si>
  <si>
    <t>Физкультурно-оздоровительный комплекс открытого типа,г. Воронеж примыкает к земельному участку ул. Воробьевская, 39  (включая ПИР)</t>
  </si>
  <si>
    <t>Физкультурно-оздоровительный комплекс открытого типа, ул. Переверткина, 16, МБОУ СОШ № 68 (включая ПИР)</t>
  </si>
  <si>
    <t>Физкультурно-оздоровительный комплекс открытого типа, ул. Черепанова, 18, МБОУ СОШ № 91 (включая ПИР)</t>
  </si>
  <si>
    <t>Физкультурно-оздоровительный комплекс открытого типа, ул. Генерала Лизюкова, 81, лицей №1(включая ПИР)</t>
  </si>
  <si>
    <r>
      <rPr>
        <sz val="13"/>
        <rFont val="Calibri"/>
        <family val="2"/>
        <charset val="204"/>
      </rPr>
      <t>»</t>
    </r>
    <r>
      <rPr>
        <sz val="13"/>
        <rFont val="Times New Roman"/>
        <family val="1"/>
        <charset val="204"/>
      </rPr>
      <t>.</t>
    </r>
  </si>
  <si>
    <t>Председатель Воронежской</t>
  </si>
  <si>
    <t>В.Ю. Кстенин</t>
  </si>
  <si>
    <t>В.Ф. Ходырев</t>
  </si>
  <si>
    <t>Школа по ул. Покровская, 18/5 в г. Воронеж  (ЖК "Каштановый")</t>
  </si>
  <si>
    <t>от 26.10.2022 № 579-V</t>
  </si>
  <si>
    <t xml:space="preserve">                               Глава городского округа
                               город Воронеж</t>
  </si>
  <si>
    <t xml:space="preserve">                               город Воронеж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</si>
</sst>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#,##0.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49" fontId="2" fillId="2" borderId="0" xfId="1" applyNumberFormat="1" applyFont="1" applyFill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 wrapText="1"/>
    </xf>
    <xf numFmtId="3" fontId="3" fillId="2" borderId="0" xfId="1" applyNumberFormat="1" applyFont="1" applyFill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 wrapText="1"/>
    </xf>
    <xf numFmtId="166" fontId="3" fillId="2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166" fontId="2" fillId="2" borderId="2" xfId="1" applyNumberFormat="1" applyFont="1" applyFill="1" applyBorder="1" applyAlignment="1">
      <alignment horizontal="center" vertical="center" wrapText="1"/>
    </xf>
    <xf numFmtId="3" fontId="5" fillId="2" borderId="2" xfId="1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2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0" fillId="2" borderId="0" xfId="0" applyFill="1"/>
    <xf numFmtId="4" fontId="6" fillId="2" borderId="2" xfId="1" applyNumberFormat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left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165" fontId="5" fillId="2" borderId="2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left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3" fontId="0" fillId="0" borderId="0" xfId="0" applyNumberFormat="1"/>
    <xf numFmtId="0" fontId="10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49" fontId="11" fillId="2" borderId="2" xfId="1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top" wrapText="1"/>
    </xf>
    <xf numFmtId="4" fontId="3" fillId="2" borderId="2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3" fontId="10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top" wrapText="1"/>
    </xf>
    <xf numFmtId="3" fontId="13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10" fillId="2" borderId="2" xfId="1" applyFont="1" applyFill="1" applyBorder="1" applyAlignment="1">
      <alignment horizontal="left" vertical="center" wrapText="1"/>
    </xf>
    <xf numFmtId="0" fontId="16" fillId="2" borderId="2" xfId="1" applyFont="1" applyFill="1" applyBorder="1" applyAlignment="1">
      <alignment horizontal="left" vertical="center" wrapText="1"/>
    </xf>
    <xf numFmtId="0" fontId="17" fillId="2" borderId="2" xfId="1" applyFont="1" applyFill="1" applyBorder="1" applyAlignment="1">
      <alignment horizontal="left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3" fontId="2" fillId="2" borderId="0" xfId="1" applyNumberFormat="1" applyFont="1" applyFill="1" applyAlignment="1">
      <alignment horizontal="right" vertical="center" wrapText="1"/>
    </xf>
    <xf numFmtId="49" fontId="2" fillId="3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165" fontId="7" fillId="3" borderId="0" xfId="0" applyNumberFormat="1" applyFont="1" applyFill="1" applyAlignment="1">
      <alignment horizontal="center" vertical="top" wrapText="1"/>
    </xf>
    <xf numFmtId="164" fontId="7" fillId="3" borderId="0" xfId="0" applyNumberFormat="1" applyFont="1" applyFill="1" applyAlignment="1">
      <alignment horizontal="center" vertical="top" wrapText="1"/>
    </xf>
    <xf numFmtId="164" fontId="7" fillId="2" borderId="0" xfId="0" applyNumberFormat="1" applyFont="1" applyFill="1" applyAlignment="1">
      <alignment horizontal="center" vertical="top" wrapText="1"/>
    </xf>
    <xf numFmtId="49" fontId="3" fillId="3" borderId="0" xfId="0" applyNumberFormat="1" applyFont="1" applyFill="1" applyAlignment="1">
      <alignment horizontal="right" vertical="top" wrapText="1"/>
    </xf>
    <xf numFmtId="49" fontId="3" fillId="2" borderId="0" xfId="0" applyNumberFormat="1" applyFont="1" applyFill="1" applyAlignment="1">
      <alignment horizontal="center" vertical="top" wrapText="1"/>
    </xf>
    <xf numFmtId="49" fontId="3" fillId="3" borderId="0" xfId="0" applyNumberFormat="1" applyFont="1" applyFill="1" applyAlignment="1">
      <alignment horizontal="center" vertical="top" wrapText="1"/>
    </xf>
    <xf numFmtId="165" fontId="2" fillId="3" borderId="0" xfId="0" applyNumberFormat="1" applyFont="1" applyFill="1" applyAlignment="1">
      <alignment horizontal="center" vertical="top" wrapText="1"/>
    </xf>
    <xf numFmtId="164" fontId="2" fillId="3" borderId="0" xfId="0" applyNumberFormat="1" applyFont="1" applyFill="1" applyAlignment="1">
      <alignment horizontal="center" vertical="top" wrapText="1"/>
    </xf>
    <xf numFmtId="164" fontId="2" fillId="2" borderId="0" xfId="0" applyNumberFormat="1" applyFont="1" applyFill="1" applyAlignment="1">
      <alignment horizontal="center" vertical="top" wrapText="1"/>
    </xf>
    <xf numFmtId="164" fontId="0" fillId="0" borderId="0" xfId="0" applyNumberFormat="1"/>
    <xf numFmtId="164" fontId="0" fillId="2" borderId="0" xfId="0" applyNumberFormat="1" applyFill="1"/>
    <xf numFmtId="49" fontId="3" fillId="3" borderId="0" xfId="0" applyNumberFormat="1" applyFont="1" applyFill="1" applyAlignment="1">
      <alignment horizontal="left" vertical="top" wrapText="1"/>
    </xf>
    <xf numFmtId="49" fontId="3" fillId="3" borderId="0" xfId="0" applyNumberFormat="1" applyFont="1" applyFill="1" applyAlignment="1">
      <alignment horizontal="right" vertical="top" wrapText="1"/>
    </xf>
    <xf numFmtId="0" fontId="3" fillId="2" borderId="1" xfId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73"/>
  <sheetViews>
    <sheetView tabSelected="1" view="pageBreakPreview" topLeftCell="A309" zoomScaleNormal="100" zoomScaleSheetLayoutView="100" workbookViewId="0">
      <selection activeCell="B385" sqref="B385"/>
    </sheetView>
  </sheetViews>
  <sheetFormatPr defaultRowHeight="15" x14ac:dyDescent="0.25"/>
  <cols>
    <col min="2" max="2" width="57.85546875" style="27" customWidth="1"/>
    <col min="3" max="3" width="12.28515625" customWidth="1"/>
    <col min="4" max="4" width="18.5703125" hidden="1" customWidth="1"/>
    <col min="5" max="5" width="18.5703125" style="88" hidden="1" customWidth="1"/>
    <col min="6" max="6" width="18.5703125" style="89" customWidth="1"/>
    <col min="7" max="7" width="18.5703125" style="88" hidden="1" customWidth="1"/>
    <col min="8" max="8" width="19.85546875" customWidth="1"/>
    <col min="9" max="9" width="16.28515625" customWidth="1"/>
    <col min="10" max="10" width="17.42578125" customWidth="1"/>
    <col min="11" max="11" width="20.140625" customWidth="1"/>
  </cols>
  <sheetData>
    <row r="2" spans="1:8" ht="16.5" x14ac:dyDescent="0.25">
      <c r="A2" s="1"/>
      <c r="B2" s="2"/>
      <c r="C2" s="2"/>
      <c r="D2" s="2"/>
      <c r="E2" s="2"/>
      <c r="F2" s="100" t="s">
        <v>0</v>
      </c>
      <c r="G2" s="100"/>
      <c r="H2" s="100"/>
    </row>
    <row r="3" spans="1:8" ht="16.5" x14ac:dyDescent="0.25">
      <c r="A3" s="1"/>
      <c r="B3" s="2"/>
      <c r="C3" s="2"/>
      <c r="D3" s="2"/>
      <c r="E3" s="2"/>
      <c r="F3" s="100" t="s">
        <v>1</v>
      </c>
      <c r="G3" s="100"/>
      <c r="H3" s="100"/>
    </row>
    <row r="4" spans="1:8" ht="16.5" x14ac:dyDescent="0.25">
      <c r="A4" s="1"/>
      <c r="B4" s="2"/>
      <c r="C4" s="2"/>
      <c r="D4" s="2"/>
      <c r="E4" s="2"/>
      <c r="F4" s="100" t="s">
        <v>2</v>
      </c>
      <c r="G4" s="100"/>
      <c r="H4" s="100"/>
    </row>
    <row r="5" spans="1:8" ht="16.5" x14ac:dyDescent="0.25">
      <c r="A5" s="3"/>
      <c r="B5" s="1"/>
      <c r="C5" s="1"/>
      <c r="D5" s="1"/>
      <c r="E5" s="1"/>
      <c r="F5" s="100" t="s">
        <v>174</v>
      </c>
      <c r="G5" s="100"/>
      <c r="H5" s="100"/>
    </row>
    <row r="6" spans="1:8" ht="16.5" x14ac:dyDescent="0.25">
      <c r="A6" s="3"/>
      <c r="B6" s="1"/>
      <c r="C6" s="1"/>
      <c r="D6" s="2"/>
      <c r="E6" s="4"/>
      <c r="F6" s="4"/>
      <c r="G6" s="4"/>
      <c r="H6" s="1"/>
    </row>
    <row r="7" spans="1:8" ht="52.5" customHeight="1" x14ac:dyDescent="0.25">
      <c r="A7" s="101" t="s">
        <v>3</v>
      </c>
      <c r="B7" s="101"/>
      <c r="C7" s="101"/>
      <c r="D7" s="101"/>
      <c r="E7" s="101"/>
      <c r="F7" s="101"/>
      <c r="G7" s="101"/>
      <c r="H7" s="101"/>
    </row>
    <row r="8" spans="1:8" ht="27" customHeight="1" x14ac:dyDescent="0.25">
      <c r="A8" s="99" t="s">
        <v>4</v>
      </c>
      <c r="B8" s="99"/>
      <c r="C8" s="99"/>
      <c r="D8" s="99"/>
      <c r="E8" s="99"/>
      <c r="F8" s="99"/>
      <c r="G8" s="99"/>
      <c r="H8" s="99"/>
    </row>
    <row r="9" spans="1:8" ht="16.5" x14ac:dyDescent="0.25">
      <c r="A9" s="1"/>
      <c r="B9" s="5"/>
      <c r="C9" s="6"/>
      <c r="D9" s="6"/>
      <c r="E9" s="4"/>
      <c r="F9" s="4"/>
      <c r="G9" s="4"/>
      <c r="H9" s="5"/>
    </row>
    <row r="10" spans="1:8" ht="16.5" x14ac:dyDescent="0.25">
      <c r="A10" s="92" t="s">
        <v>5</v>
      </c>
      <c r="B10" s="92"/>
      <c r="C10" s="92"/>
      <c r="D10" s="92"/>
      <c r="E10" s="92"/>
      <c r="F10" s="92"/>
      <c r="G10" s="92"/>
      <c r="H10" s="92"/>
    </row>
    <row r="11" spans="1:8" ht="16.5" customHeight="1" x14ac:dyDescent="0.25">
      <c r="A11" s="93" t="s">
        <v>6</v>
      </c>
      <c r="B11" s="93" t="s">
        <v>7</v>
      </c>
      <c r="C11" s="94" t="s">
        <v>8</v>
      </c>
      <c r="D11" s="95" t="s">
        <v>9</v>
      </c>
      <c r="E11" s="96" t="s">
        <v>10</v>
      </c>
      <c r="F11" s="96" t="s">
        <v>11</v>
      </c>
      <c r="G11" s="97" t="s">
        <v>12</v>
      </c>
      <c r="H11" s="95" t="s">
        <v>13</v>
      </c>
    </row>
    <row r="12" spans="1:8" ht="51" customHeight="1" x14ac:dyDescent="0.25">
      <c r="A12" s="93"/>
      <c r="B12" s="93"/>
      <c r="C12" s="94"/>
      <c r="D12" s="95"/>
      <c r="E12" s="96"/>
      <c r="F12" s="96"/>
      <c r="G12" s="98"/>
      <c r="H12" s="95"/>
    </row>
    <row r="13" spans="1:8" ht="16.5" x14ac:dyDescent="0.25">
      <c r="A13" s="7"/>
      <c r="B13" s="8" t="s">
        <v>14</v>
      </c>
      <c r="C13" s="9"/>
      <c r="D13" s="10">
        <f>D18+D60+D142+D279+D291+D310+D72</f>
        <v>3587471.5283999997</v>
      </c>
      <c r="E13" s="11">
        <f>E18+E60+E142+E279+E291+E310+E72+E135</f>
        <v>8443304.9419800006</v>
      </c>
      <c r="F13" s="11">
        <f>F18+F60+F142+F279+F291+F310+F72+F135</f>
        <v>8227134.213419999</v>
      </c>
      <c r="G13" s="12">
        <f t="shared" ref="G13:G19" si="0">F13-E13</f>
        <v>-216170.72856000159</v>
      </c>
      <c r="H13" s="9"/>
    </row>
    <row r="14" spans="1:8" ht="16.5" x14ac:dyDescent="0.25">
      <c r="A14" s="7"/>
      <c r="B14" s="13" t="s">
        <v>15</v>
      </c>
      <c r="C14" s="7"/>
      <c r="D14" s="9"/>
      <c r="E14" s="12"/>
      <c r="F14" s="12"/>
      <c r="G14" s="12"/>
      <c r="H14" s="9"/>
    </row>
    <row r="15" spans="1:8" ht="16.5" x14ac:dyDescent="0.25">
      <c r="A15" s="7"/>
      <c r="B15" s="13" t="s">
        <v>16</v>
      </c>
      <c r="C15" s="7"/>
      <c r="D15" s="14">
        <f>D20+D62+D144+D293+D312+D281+D77</f>
        <v>597735.9</v>
      </c>
      <c r="E15" s="12">
        <f>E20+E62+E144+E293+E312+E281+E77+E140</f>
        <v>1072514.2511999998</v>
      </c>
      <c r="F15" s="15">
        <f>F20+F62+F144+F293+F312+F281+F77+F140</f>
        <v>1277039.5123000003</v>
      </c>
      <c r="G15" s="12">
        <f t="shared" si="0"/>
        <v>204525.26110000047</v>
      </c>
      <c r="H15" s="9"/>
    </row>
    <row r="16" spans="1:8" ht="16.5" x14ac:dyDescent="0.25">
      <c r="A16" s="7"/>
      <c r="B16" s="16" t="s">
        <v>17</v>
      </c>
      <c r="C16" s="7"/>
      <c r="D16" s="15">
        <f>D21+D63+D145+D294+D313+D282+D78</f>
        <v>1487000.0765999998</v>
      </c>
      <c r="E16" s="12">
        <f>E21+E63+E145+E294+E313+E282+E78+E141</f>
        <v>5886980.3069799999</v>
      </c>
      <c r="F16" s="15">
        <f>F21+F63+F145+F294+F313+F282+F78+F141</f>
        <v>5117335.6884999992</v>
      </c>
      <c r="G16" s="12">
        <f t="shared" si="0"/>
        <v>-769644.61848000064</v>
      </c>
      <c r="H16" s="9"/>
    </row>
    <row r="17" spans="1:8" ht="16.5" x14ac:dyDescent="0.25">
      <c r="A17" s="7"/>
      <c r="B17" s="13" t="s">
        <v>18</v>
      </c>
      <c r="C17" s="7"/>
      <c r="D17" s="15">
        <f>D22+D64+D146+D295+D314</f>
        <v>1502735.5518</v>
      </c>
      <c r="E17" s="12">
        <f>E22+E64+E146+E295+E314</f>
        <v>1483810.3838</v>
      </c>
      <c r="F17" s="12">
        <f>F22+F64+F146+F295+F314</f>
        <v>1832759.0126199999</v>
      </c>
      <c r="G17" s="12">
        <f t="shared" si="0"/>
        <v>348948.62881999998</v>
      </c>
      <c r="H17" s="9"/>
    </row>
    <row r="18" spans="1:8" ht="16.5" customHeight="1" x14ac:dyDescent="0.25">
      <c r="A18" s="17" t="s">
        <v>19</v>
      </c>
      <c r="B18" s="8" t="s">
        <v>20</v>
      </c>
      <c r="C18" s="18" t="s">
        <v>21</v>
      </c>
      <c r="D18" s="19">
        <f>D20+D21+D22</f>
        <v>0</v>
      </c>
      <c r="E18" s="11">
        <f>E20+E21+E22</f>
        <v>1777527.2</v>
      </c>
      <c r="F18" s="19">
        <f>F20+F21+F22</f>
        <v>928179.6</v>
      </c>
      <c r="G18" s="12">
        <f t="shared" si="0"/>
        <v>-849347.6</v>
      </c>
      <c r="H18" s="9"/>
    </row>
    <row r="19" spans="1:8" ht="16.5" customHeight="1" x14ac:dyDescent="0.25">
      <c r="A19" s="18"/>
      <c r="B19" s="16" t="s">
        <v>15</v>
      </c>
      <c r="C19" s="18"/>
      <c r="D19" s="19"/>
      <c r="E19" s="11"/>
      <c r="F19" s="19"/>
      <c r="G19" s="12">
        <f t="shared" si="0"/>
        <v>0</v>
      </c>
      <c r="H19" s="9"/>
    </row>
    <row r="20" spans="1:8" ht="16.5" customHeight="1" x14ac:dyDescent="0.25">
      <c r="A20" s="18"/>
      <c r="B20" s="13" t="s">
        <v>16</v>
      </c>
      <c r="C20" s="18"/>
      <c r="D20" s="14">
        <f>D39+D46+D50+D54+D58</f>
        <v>0</v>
      </c>
      <c r="E20" s="12">
        <f>E39+E46+E50+E54+E58+E29+E34</f>
        <v>43763.8</v>
      </c>
      <c r="F20" s="9">
        <f>F39+F46+F50+F54+F58+F29+F34</f>
        <v>42916.2</v>
      </c>
      <c r="G20" s="12">
        <f>F20-E20</f>
        <v>-847.60000000000582</v>
      </c>
      <c r="H20" s="20"/>
    </row>
    <row r="21" spans="1:8" ht="16.5" customHeight="1" x14ac:dyDescent="0.25">
      <c r="A21" s="18"/>
      <c r="B21" s="16" t="s">
        <v>17</v>
      </c>
      <c r="C21" s="18"/>
      <c r="D21" s="9">
        <f t="shared" ref="D21" si="1">D40+D47+D51+D55+D59</f>
        <v>0</v>
      </c>
      <c r="E21" s="12">
        <f>E40+E47+E51+E55+E59+E30+E35</f>
        <v>1733763.4</v>
      </c>
      <c r="F21" s="9">
        <f>F40+F47+F51+F55+F59+F30+F35</f>
        <v>885263.4</v>
      </c>
      <c r="G21" s="12">
        <f t="shared" ref="G21:G27" si="2">F21-E21</f>
        <v>-848499.99999999988</v>
      </c>
      <c r="H21" s="20"/>
    </row>
    <row r="22" spans="1:8" ht="16.5" hidden="1" customHeight="1" x14ac:dyDescent="0.25">
      <c r="A22" s="18"/>
      <c r="B22" s="13" t="s">
        <v>18</v>
      </c>
      <c r="C22" s="18"/>
      <c r="D22" s="14">
        <f t="shared" ref="D22:H22" si="3">D41</f>
        <v>0</v>
      </c>
      <c r="E22" s="12">
        <f t="shared" si="3"/>
        <v>0</v>
      </c>
      <c r="F22" s="9">
        <f t="shared" si="3"/>
        <v>0</v>
      </c>
      <c r="G22" s="12">
        <f t="shared" si="2"/>
        <v>0</v>
      </c>
      <c r="H22" s="20">
        <f t="shared" si="3"/>
        <v>0</v>
      </c>
    </row>
    <row r="23" spans="1:8" ht="34.5" customHeight="1" x14ac:dyDescent="0.25">
      <c r="A23" s="18"/>
      <c r="B23" s="21" t="s">
        <v>22</v>
      </c>
      <c r="C23" s="22" t="s">
        <v>23</v>
      </c>
      <c r="D23" s="23">
        <f>D24+D42</f>
        <v>0</v>
      </c>
      <c r="E23" s="24">
        <f>E24+E42</f>
        <v>1777527.2</v>
      </c>
      <c r="F23" s="23">
        <f>F24+F42</f>
        <v>928179.6</v>
      </c>
      <c r="G23" s="12">
        <f t="shared" si="2"/>
        <v>-849347.6</v>
      </c>
      <c r="H23" s="20"/>
    </row>
    <row r="24" spans="1:8" ht="49.5" customHeight="1" x14ac:dyDescent="0.25">
      <c r="A24" s="18"/>
      <c r="B24" s="25" t="s">
        <v>24</v>
      </c>
      <c r="C24" s="18" t="s">
        <v>23</v>
      </c>
      <c r="D24" s="19">
        <f t="shared" ref="D24:F24" si="4">D25</f>
        <v>0</v>
      </c>
      <c r="E24" s="11">
        <f t="shared" si="4"/>
        <v>1617877.8</v>
      </c>
      <c r="F24" s="19">
        <f t="shared" si="4"/>
        <v>768530.2</v>
      </c>
      <c r="G24" s="12">
        <f t="shared" si="2"/>
        <v>-849347.60000000009</v>
      </c>
      <c r="H24" s="20"/>
    </row>
    <row r="25" spans="1:8" ht="33" customHeight="1" x14ac:dyDescent="0.25">
      <c r="A25" s="18"/>
      <c r="B25" s="25" t="s">
        <v>25</v>
      </c>
      <c r="C25" s="18" t="s">
        <v>23</v>
      </c>
      <c r="D25" s="19">
        <f>D37</f>
        <v>0</v>
      </c>
      <c r="E25" s="11">
        <f>E37+E27+E32</f>
        <v>1617877.8</v>
      </c>
      <c r="F25" s="19">
        <f>F37+F27+F32</f>
        <v>768530.2</v>
      </c>
      <c r="G25" s="12">
        <f t="shared" si="2"/>
        <v>-849347.60000000009</v>
      </c>
      <c r="H25" s="20"/>
    </row>
    <row r="26" spans="1:8" ht="104.25" customHeight="1" x14ac:dyDescent="0.25">
      <c r="A26" s="18"/>
      <c r="B26" s="25" t="s">
        <v>26</v>
      </c>
      <c r="C26" s="18"/>
      <c r="D26" s="19"/>
      <c r="E26" s="11">
        <f>E27+E32+E37</f>
        <v>1617877.8</v>
      </c>
      <c r="F26" s="19">
        <f>F27+F32+F37</f>
        <v>768530.2</v>
      </c>
      <c r="G26" s="11">
        <f>G27+G32+G37</f>
        <v>-849347.60000000009</v>
      </c>
      <c r="H26" s="20"/>
    </row>
    <row r="27" spans="1:8" ht="51" customHeight="1" x14ac:dyDescent="0.25">
      <c r="A27" s="7" t="s">
        <v>27</v>
      </c>
      <c r="B27" s="26" t="s">
        <v>28</v>
      </c>
      <c r="C27" s="7" t="s">
        <v>23</v>
      </c>
      <c r="D27" s="9">
        <f>SUM(D29:D31)</f>
        <v>0</v>
      </c>
      <c r="E27" s="12">
        <f>SUM(E29:E31)</f>
        <v>758519.3</v>
      </c>
      <c r="F27" s="9">
        <f>SUM(F29:F31)</f>
        <v>758520.1</v>
      </c>
      <c r="G27" s="12">
        <f t="shared" si="2"/>
        <v>0.79999999993015081</v>
      </c>
      <c r="H27" s="20" t="s">
        <v>29</v>
      </c>
    </row>
    <row r="28" spans="1:8" ht="16.5" customHeight="1" x14ac:dyDescent="0.25">
      <c r="A28" s="18"/>
      <c r="B28" s="16" t="s">
        <v>15</v>
      </c>
      <c r="C28" s="7"/>
      <c r="D28" s="9"/>
      <c r="E28" s="12"/>
      <c r="F28" s="9"/>
      <c r="G28" s="12">
        <f t="shared" ref="G28:G59" si="5">F28-D28</f>
        <v>0</v>
      </c>
      <c r="H28" s="12"/>
    </row>
    <row r="29" spans="1:8" ht="16.5" customHeight="1" x14ac:dyDescent="0.25">
      <c r="A29" s="18"/>
      <c r="B29" s="13" t="s">
        <v>16</v>
      </c>
      <c r="C29" s="7"/>
      <c r="D29" s="14"/>
      <c r="E29" s="12">
        <v>757.8</v>
      </c>
      <c r="F29" s="9">
        <v>758.6</v>
      </c>
      <c r="G29" s="12">
        <f t="shared" ref="G29:G30" si="6">F29-E29</f>
        <v>0.80000000000006821</v>
      </c>
      <c r="H29" s="9"/>
    </row>
    <row r="30" spans="1:8" ht="16.5" customHeight="1" x14ac:dyDescent="0.25">
      <c r="A30" s="18"/>
      <c r="B30" s="16" t="s">
        <v>17</v>
      </c>
      <c r="C30" s="7"/>
      <c r="D30" s="9"/>
      <c r="E30" s="12">
        <v>757761.5</v>
      </c>
      <c r="F30" s="9">
        <v>757761.5</v>
      </c>
      <c r="G30" s="12">
        <f t="shared" si="6"/>
        <v>0</v>
      </c>
      <c r="H30" s="9"/>
    </row>
    <row r="31" spans="1:8" ht="16.5" hidden="1" customHeight="1" x14ac:dyDescent="0.25">
      <c r="A31" s="18"/>
      <c r="B31" s="13" t="s">
        <v>18</v>
      </c>
      <c r="C31" s="7"/>
      <c r="D31" s="14"/>
      <c r="E31" s="12"/>
      <c r="F31" s="12"/>
      <c r="G31" s="12">
        <f t="shared" si="5"/>
        <v>0</v>
      </c>
      <c r="H31" s="9"/>
    </row>
    <row r="32" spans="1:8" ht="135" hidden="1" customHeight="1" x14ac:dyDescent="0.25">
      <c r="A32" s="7"/>
      <c r="B32" s="26" t="s">
        <v>30</v>
      </c>
      <c r="C32" s="7" t="s">
        <v>23</v>
      </c>
      <c r="D32" s="9">
        <f>SUM(D34:D36)</f>
        <v>0</v>
      </c>
      <c r="E32" s="12">
        <f>SUM(E34:E36)</f>
        <v>750750</v>
      </c>
      <c r="F32" s="12">
        <f>SUM(F34:F36)</f>
        <v>0</v>
      </c>
      <c r="G32" s="12">
        <f>F32-E32</f>
        <v>-750750</v>
      </c>
      <c r="H32" s="20" t="s">
        <v>29</v>
      </c>
    </row>
    <row r="33" spans="1:8" ht="44.25" hidden="1" customHeight="1" x14ac:dyDescent="0.25">
      <c r="A33" s="18"/>
      <c r="B33" s="16" t="s">
        <v>15</v>
      </c>
      <c r="C33" s="7"/>
      <c r="D33" s="9"/>
      <c r="E33" s="12"/>
      <c r="F33" s="12"/>
      <c r="G33" s="12">
        <f t="shared" ref="G33:G36" si="7">F33-D33</f>
        <v>0</v>
      </c>
      <c r="H33" s="12"/>
    </row>
    <row r="34" spans="1:8" ht="16.5" hidden="1" customHeight="1" x14ac:dyDescent="0.25">
      <c r="A34" s="18"/>
      <c r="B34" s="13" t="s">
        <v>16</v>
      </c>
      <c r="C34" s="7"/>
      <c r="D34" s="14"/>
      <c r="E34" s="12">
        <v>750</v>
      </c>
      <c r="F34" s="12"/>
      <c r="G34" s="12">
        <f t="shared" ref="G34:G35" si="8">F34-E34</f>
        <v>-750</v>
      </c>
      <c r="H34" s="9"/>
    </row>
    <row r="35" spans="1:8" ht="16.5" hidden="1" customHeight="1" x14ac:dyDescent="0.25">
      <c r="A35" s="18"/>
      <c r="B35" s="16" t="s">
        <v>17</v>
      </c>
      <c r="C35" s="7"/>
      <c r="D35" s="9"/>
      <c r="E35" s="12">
        <v>750000</v>
      </c>
      <c r="F35" s="12"/>
      <c r="G35" s="12">
        <f t="shared" si="8"/>
        <v>-750000</v>
      </c>
      <c r="H35" s="9"/>
    </row>
    <row r="36" spans="1:8" ht="16.5" hidden="1" customHeight="1" x14ac:dyDescent="0.25">
      <c r="A36" s="18"/>
      <c r="B36" s="13" t="s">
        <v>18</v>
      </c>
      <c r="C36" s="7"/>
      <c r="D36" s="14"/>
      <c r="E36" s="12"/>
      <c r="F36" s="12"/>
      <c r="G36" s="12">
        <f t="shared" si="7"/>
        <v>0</v>
      </c>
      <c r="H36" s="9"/>
    </row>
    <row r="37" spans="1:8" ht="69" customHeight="1" x14ac:dyDescent="0.25">
      <c r="A37" s="7" t="s">
        <v>31</v>
      </c>
      <c r="B37" s="26" t="s">
        <v>32</v>
      </c>
      <c r="C37" s="7" t="s">
        <v>23</v>
      </c>
      <c r="D37" s="9">
        <f>SUM(D39:D41)</f>
        <v>0</v>
      </c>
      <c r="E37" s="12">
        <f>SUM(E39:E41)</f>
        <v>108608.5</v>
      </c>
      <c r="F37" s="9">
        <f>SUM(F39:F41)</f>
        <v>10010.1</v>
      </c>
      <c r="G37" s="12">
        <f t="shared" ref="G37:G40" si="9">F37-E37</f>
        <v>-98598.399999999994</v>
      </c>
      <c r="H37" s="20" t="s">
        <v>29</v>
      </c>
    </row>
    <row r="38" spans="1:8" ht="16.5" customHeight="1" x14ac:dyDescent="0.25">
      <c r="A38" s="18"/>
      <c r="B38" s="16" t="s">
        <v>15</v>
      </c>
      <c r="C38" s="7"/>
      <c r="D38" s="9"/>
      <c r="E38" s="12"/>
      <c r="F38" s="12"/>
      <c r="G38" s="12">
        <f t="shared" si="9"/>
        <v>0</v>
      </c>
      <c r="H38" s="12"/>
    </row>
    <row r="39" spans="1:8" ht="16.5" customHeight="1" x14ac:dyDescent="0.25">
      <c r="A39" s="18"/>
      <c r="B39" s="13" t="s">
        <v>16</v>
      </c>
      <c r="C39" s="7"/>
      <c r="D39" s="14"/>
      <c r="E39" s="12">
        <v>108.5</v>
      </c>
      <c r="F39" s="9">
        <v>10.1</v>
      </c>
      <c r="G39" s="12">
        <f t="shared" si="9"/>
        <v>-98.4</v>
      </c>
      <c r="H39" s="9"/>
    </row>
    <row r="40" spans="1:8" ht="16.5" customHeight="1" x14ac:dyDescent="0.25">
      <c r="A40" s="18"/>
      <c r="B40" s="16" t="s">
        <v>17</v>
      </c>
      <c r="C40" s="7"/>
      <c r="D40" s="9"/>
      <c r="E40" s="12">
        <v>108500</v>
      </c>
      <c r="F40" s="14">
        <v>10000</v>
      </c>
      <c r="G40" s="12">
        <f t="shared" si="9"/>
        <v>-98500</v>
      </c>
      <c r="H40" s="9"/>
    </row>
    <row r="41" spans="1:8" ht="16.5" hidden="1" customHeight="1" x14ac:dyDescent="0.25">
      <c r="A41" s="18"/>
      <c r="B41" s="13" t="s">
        <v>18</v>
      </c>
      <c r="C41" s="7"/>
      <c r="D41" s="14"/>
      <c r="E41" s="12"/>
      <c r="F41" s="12"/>
      <c r="G41" s="12">
        <f t="shared" si="5"/>
        <v>0</v>
      </c>
      <c r="H41" s="9"/>
    </row>
    <row r="42" spans="1:8" ht="49.5" customHeight="1" x14ac:dyDescent="0.25">
      <c r="A42" s="18"/>
      <c r="B42" s="25" t="s">
        <v>33</v>
      </c>
      <c r="C42" s="18" t="s">
        <v>23</v>
      </c>
      <c r="D42" s="19">
        <f>D43</f>
        <v>0</v>
      </c>
      <c r="E42" s="11">
        <f>E43</f>
        <v>159649.4</v>
      </c>
      <c r="F42" s="19">
        <f>F43</f>
        <v>159649.4</v>
      </c>
      <c r="G42" s="12">
        <f t="shared" ref="G42:G51" si="10">F42-E42</f>
        <v>0</v>
      </c>
      <c r="H42" s="20"/>
    </row>
    <row r="43" spans="1:8" ht="49.5" customHeight="1" x14ac:dyDescent="0.25">
      <c r="A43" s="18"/>
      <c r="B43" s="25" t="s">
        <v>34</v>
      </c>
      <c r="C43" s="18" t="s">
        <v>23</v>
      </c>
      <c r="D43" s="19">
        <f>SUM(D44,D48,D52)+D56</f>
        <v>0</v>
      </c>
      <c r="E43" s="11">
        <f>SUM(E44,E48,E52)+E56</f>
        <v>159649.4</v>
      </c>
      <c r="F43" s="19">
        <f>SUM(F44,F48,F52)+F56</f>
        <v>159649.4</v>
      </c>
      <c r="G43" s="12">
        <f t="shared" si="10"/>
        <v>0</v>
      </c>
      <c r="H43" s="20"/>
    </row>
    <row r="44" spans="1:8" s="27" customFormat="1" ht="85.5" customHeight="1" x14ac:dyDescent="0.25">
      <c r="A44" s="7" t="s">
        <v>35</v>
      </c>
      <c r="B44" s="26" t="s">
        <v>36</v>
      </c>
      <c r="C44" s="7" t="s">
        <v>23</v>
      </c>
      <c r="D44" s="9">
        <f>SUM(D46:D47)</f>
        <v>0</v>
      </c>
      <c r="E44" s="12">
        <f>SUM(E46:E47)</f>
        <v>126910.5</v>
      </c>
      <c r="F44" s="20">
        <f>SUM(F46:F47)</f>
        <v>126910.53</v>
      </c>
      <c r="G44" s="12">
        <f t="shared" si="10"/>
        <v>2.9999999998835847E-2</v>
      </c>
      <c r="H44" s="20" t="s">
        <v>37</v>
      </c>
    </row>
    <row r="45" spans="1:8" s="27" customFormat="1" ht="16.5" customHeight="1" x14ac:dyDescent="0.25">
      <c r="A45" s="7"/>
      <c r="B45" s="16" t="s">
        <v>15</v>
      </c>
      <c r="C45" s="7"/>
      <c r="D45" s="9"/>
      <c r="E45" s="12"/>
      <c r="F45" s="12"/>
      <c r="G45" s="12">
        <f t="shared" si="10"/>
        <v>0</v>
      </c>
      <c r="H45" s="12"/>
    </row>
    <row r="46" spans="1:8" s="27" customFormat="1" ht="16.5" customHeight="1" x14ac:dyDescent="0.25">
      <c r="A46" s="7"/>
      <c r="B46" s="13" t="s">
        <v>16</v>
      </c>
      <c r="C46" s="7"/>
      <c r="D46" s="14"/>
      <c r="E46" s="12">
        <v>33504.400000000001</v>
      </c>
      <c r="F46" s="9">
        <v>33504.400000000001</v>
      </c>
      <c r="G46" s="12">
        <f t="shared" si="10"/>
        <v>0</v>
      </c>
      <c r="H46" s="9"/>
    </row>
    <row r="47" spans="1:8" s="27" customFormat="1" ht="16.5" customHeight="1" x14ac:dyDescent="0.25">
      <c r="A47" s="7"/>
      <c r="B47" s="16" t="s">
        <v>17</v>
      </c>
      <c r="C47" s="7"/>
      <c r="D47" s="9"/>
      <c r="E47" s="12">
        <v>93406.1</v>
      </c>
      <c r="F47" s="20">
        <v>93406.13</v>
      </c>
      <c r="G47" s="12">
        <f t="shared" si="10"/>
        <v>2.9999999998835847E-2</v>
      </c>
      <c r="H47" s="9"/>
    </row>
    <row r="48" spans="1:8" s="27" customFormat="1" ht="60" customHeight="1" x14ac:dyDescent="0.25">
      <c r="A48" s="7" t="s">
        <v>38</v>
      </c>
      <c r="B48" s="26" t="s">
        <v>39</v>
      </c>
      <c r="C48" s="7" t="s">
        <v>23</v>
      </c>
      <c r="D48" s="9">
        <f>SUM(D50:D51)</f>
        <v>0</v>
      </c>
      <c r="E48" s="12">
        <f>SUM(E50:E51)</f>
        <v>32738.9</v>
      </c>
      <c r="F48" s="20">
        <f>SUM(F50:F51)</f>
        <v>32738.870000000003</v>
      </c>
      <c r="G48" s="12">
        <f t="shared" si="10"/>
        <v>-2.9999999998835847E-2</v>
      </c>
      <c r="H48" s="20" t="s">
        <v>37</v>
      </c>
    </row>
    <row r="49" spans="1:8" ht="16.5" customHeight="1" x14ac:dyDescent="0.25">
      <c r="A49" s="18"/>
      <c r="B49" s="16" t="s">
        <v>15</v>
      </c>
      <c r="C49" s="7"/>
      <c r="D49" s="9"/>
      <c r="E49" s="12"/>
      <c r="F49" s="12"/>
      <c r="G49" s="12">
        <f t="shared" si="10"/>
        <v>0</v>
      </c>
      <c r="H49" s="12"/>
    </row>
    <row r="50" spans="1:8" ht="16.5" customHeight="1" x14ac:dyDescent="0.25">
      <c r="A50" s="18"/>
      <c r="B50" s="13" t="s">
        <v>16</v>
      </c>
      <c r="C50" s="7"/>
      <c r="D50" s="9"/>
      <c r="E50" s="12">
        <v>8643.1</v>
      </c>
      <c r="F50" s="9">
        <v>8643.1</v>
      </c>
      <c r="G50" s="12">
        <f t="shared" si="10"/>
        <v>0</v>
      </c>
      <c r="H50" s="9"/>
    </row>
    <row r="51" spans="1:8" ht="16.5" customHeight="1" x14ac:dyDescent="0.25">
      <c r="A51" s="18"/>
      <c r="B51" s="16" t="s">
        <v>17</v>
      </c>
      <c r="C51" s="7"/>
      <c r="D51" s="9"/>
      <c r="E51" s="12">
        <v>24095.8</v>
      </c>
      <c r="F51" s="20">
        <v>24095.77</v>
      </c>
      <c r="G51" s="12">
        <f t="shared" si="10"/>
        <v>-2.9999999998835847E-2</v>
      </c>
      <c r="H51" s="9"/>
    </row>
    <row r="52" spans="1:8" ht="82.5" hidden="1" customHeight="1" x14ac:dyDescent="0.25">
      <c r="A52" s="7" t="s">
        <v>38</v>
      </c>
      <c r="B52" s="26"/>
      <c r="C52" s="7" t="s">
        <v>23</v>
      </c>
      <c r="D52" s="9">
        <f>SUM(D54:D55)</f>
        <v>0</v>
      </c>
      <c r="E52" s="12">
        <f>SUM(E54:E55)</f>
        <v>0</v>
      </c>
      <c r="F52" s="12">
        <f>SUM(F54:F55)</f>
        <v>0</v>
      </c>
      <c r="G52" s="12">
        <f t="shared" si="5"/>
        <v>0</v>
      </c>
      <c r="H52" s="20" t="s">
        <v>37</v>
      </c>
    </row>
    <row r="53" spans="1:8" ht="16.5" hidden="1" customHeight="1" x14ac:dyDescent="0.25">
      <c r="A53" s="18"/>
      <c r="B53" s="16" t="s">
        <v>15</v>
      </c>
      <c r="C53" s="7"/>
      <c r="D53" s="9"/>
      <c r="E53" s="12"/>
      <c r="F53" s="12"/>
      <c r="G53" s="12">
        <f t="shared" si="5"/>
        <v>0</v>
      </c>
      <c r="H53" s="12"/>
    </row>
    <row r="54" spans="1:8" ht="16.5" hidden="1" customHeight="1" x14ac:dyDescent="0.25">
      <c r="A54" s="18"/>
      <c r="B54" s="13" t="s">
        <v>16</v>
      </c>
      <c r="C54" s="7"/>
      <c r="D54" s="9"/>
      <c r="E54" s="12"/>
      <c r="F54" s="12"/>
      <c r="G54" s="12">
        <f t="shared" si="5"/>
        <v>0</v>
      </c>
      <c r="H54" s="9"/>
    </row>
    <row r="55" spans="1:8" ht="16.5" hidden="1" customHeight="1" x14ac:dyDescent="0.25">
      <c r="A55" s="18"/>
      <c r="B55" s="16" t="s">
        <v>40</v>
      </c>
      <c r="C55" s="7"/>
      <c r="D55" s="9"/>
      <c r="E55" s="12"/>
      <c r="F55" s="12"/>
      <c r="G55" s="12">
        <f t="shared" si="5"/>
        <v>0</v>
      </c>
      <c r="H55" s="9"/>
    </row>
    <row r="56" spans="1:8" ht="66" hidden="1" customHeight="1" x14ac:dyDescent="0.25">
      <c r="A56" s="7" t="s">
        <v>41</v>
      </c>
      <c r="B56" s="26"/>
      <c r="C56" s="7" t="s">
        <v>23</v>
      </c>
      <c r="D56" s="9">
        <f>SUM(D58:D59)</f>
        <v>0</v>
      </c>
      <c r="E56" s="12">
        <f>SUM(E58:E59)</f>
        <v>0</v>
      </c>
      <c r="F56" s="12">
        <f>SUM(F58:F59)</f>
        <v>0</v>
      </c>
      <c r="G56" s="12">
        <f t="shared" si="5"/>
        <v>0</v>
      </c>
      <c r="H56" s="20" t="s">
        <v>37</v>
      </c>
    </row>
    <row r="57" spans="1:8" ht="16.5" hidden="1" customHeight="1" x14ac:dyDescent="0.25">
      <c r="A57" s="18"/>
      <c r="B57" s="16" t="s">
        <v>15</v>
      </c>
      <c r="C57" s="7"/>
      <c r="D57" s="9"/>
      <c r="E57" s="12"/>
      <c r="F57" s="12"/>
      <c r="G57" s="12">
        <f t="shared" si="5"/>
        <v>0</v>
      </c>
      <c r="H57" s="12"/>
    </row>
    <row r="58" spans="1:8" ht="16.5" hidden="1" customHeight="1" x14ac:dyDescent="0.25">
      <c r="A58" s="18"/>
      <c r="B58" s="13" t="s">
        <v>16</v>
      </c>
      <c r="C58" s="7"/>
      <c r="D58" s="9"/>
      <c r="E58" s="12"/>
      <c r="F58" s="12"/>
      <c r="G58" s="12">
        <f t="shared" si="5"/>
        <v>0</v>
      </c>
      <c r="H58" s="9"/>
    </row>
    <row r="59" spans="1:8" ht="16.5" hidden="1" customHeight="1" x14ac:dyDescent="0.25">
      <c r="A59" s="18"/>
      <c r="B59" s="16" t="s">
        <v>40</v>
      </c>
      <c r="C59" s="7"/>
      <c r="D59" s="9"/>
      <c r="E59" s="12"/>
      <c r="F59" s="12"/>
      <c r="G59" s="12">
        <f t="shared" si="5"/>
        <v>0</v>
      </c>
      <c r="H59" s="9"/>
    </row>
    <row r="60" spans="1:8" ht="16.5" x14ac:dyDescent="0.25">
      <c r="A60" s="17" t="s">
        <v>42</v>
      </c>
      <c r="B60" s="8" t="s">
        <v>43</v>
      </c>
      <c r="C60" s="18" t="s">
        <v>44</v>
      </c>
      <c r="D60" s="19">
        <f>SUM(D62:D64)</f>
        <v>297359.40000000002</v>
      </c>
      <c r="E60" s="11">
        <f>SUM(E62:E64)</f>
        <v>2201595.6123800003</v>
      </c>
      <c r="F60" s="11">
        <f>SUM(F62:F64)</f>
        <v>1697620.0850199999</v>
      </c>
      <c r="G60" s="12">
        <f t="shared" ref="G60:G128" si="11">F60-E60</f>
        <v>-503975.52736000041</v>
      </c>
      <c r="H60" s="9"/>
    </row>
    <row r="61" spans="1:8" ht="16.5" customHeight="1" x14ac:dyDescent="0.25">
      <c r="A61" s="18"/>
      <c r="B61" s="16" t="s">
        <v>15</v>
      </c>
      <c r="C61" s="7"/>
      <c r="D61" s="12"/>
      <c r="E61" s="12"/>
      <c r="F61" s="12"/>
      <c r="G61" s="12">
        <f t="shared" si="11"/>
        <v>0</v>
      </c>
      <c r="H61" s="9"/>
    </row>
    <row r="62" spans="1:8" ht="16.5" customHeight="1" x14ac:dyDescent="0.25">
      <c r="A62" s="18"/>
      <c r="B62" s="13" t="s">
        <v>16</v>
      </c>
      <c r="C62" s="7"/>
      <c r="D62" s="14">
        <f>D69+D122+D133</f>
        <v>93132.9</v>
      </c>
      <c r="E62" s="12">
        <f>E69+E108</f>
        <v>195673.75</v>
      </c>
      <c r="F62" s="20">
        <f>F69+F108</f>
        <v>193240.15000000002</v>
      </c>
      <c r="G62" s="12">
        <f t="shared" si="11"/>
        <v>-2433.5999999999767</v>
      </c>
      <c r="H62" s="20"/>
    </row>
    <row r="63" spans="1:8" ht="16.5" customHeight="1" x14ac:dyDescent="0.25">
      <c r="A63" s="18"/>
      <c r="B63" s="16" t="s">
        <v>17</v>
      </c>
      <c r="C63" s="7"/>
      <c r="D63" s="9">
        <f>D70+D123+D134</f>
        <v>103950.1</v>
      </c>
      <c r="E63" s="12">
        <f>E70+E109</f>
        <v>1924570.7303800001</v>
      </c>
      <c r="F63" s="12">
        <f>F70+F109</f>
        <v>1430178.5450200001</v>
      </c>
      <c r="G63" s="12">
        <f t="shared" si="11"/>
        <v>-494392.18536</v>
      </c>
      <c r="H63" s="20"/>
    </row>
    <row r="64" spans="1:8" ht="16.5" customHeight="1" x14ac:dyDescent="0.25">
      <c r="A64" s="18"/>
      <c r="B64" s="13" t="s">
        <v>18</v>
      </c>
      <c r="C64" s="7"/>
      <c r="D64" s="9">
        <f>D71</f>
        <v>100276.4</v>
      </c>
      <c r="E64" s="12">
        <f>E71</f>
        <v>81351.131999999998</v>
      </c>
      <c r="F64" s="20">
        <f>F71</f>
        <v>74201.39</v>
      </c>
      <c r="G64" s="12">
        <f t="shared" si="11"/>
        <v>-7149.7419999999984</v>
      </c>
      <c r="H64" s="20"/>
    </row>
    <row r="65" spans="1:8" ht="17.25" x14ac:dyDescent="0.25">
      <c r="A65" s="22"/>
      <c r="B65" s="21" t="s">
        <v>45</v>
      </c>
      <c r="C65" s="22" t="s">
        <v>46</v>
      </c>
      <c r="D65" s="23">
        <f t="shared" ref="D65:F66" si="12">D66</f>
        <v>288529.40000000002</v>
      </c>
      <c r="E65" s="24">
        <f t="shared" si="12"/>
        <v>315631.61237999995</v>
      </c>
      <c r="F65" s="24">
        <f t="shared" si="12"/>
        <v>279512.38501999999</v>
      </c>
      <c r="G65" s="12">
        <f t="shared" si="11"/>
        <v>-36119.227359999961</v>
      </c>
      <c r="H65" s="28"/>
    </row>
    <row r="66" spans="1:8" ht="70.5" customHeight="1" x14ac:dyDescent="0.25">
      <c r="A66" s="18"/>
      <c r="B66" s="26" t="s">
        <v>47</v>
      </c>
      <c r="C66" s="18" t="s">
        <v>46</v>
      </c>
      <c r="D66" s="19">
        <f t="shared" si="12"/>
        <v>288529.40000000002</v>
      </c>
      <c r="E66" s="11">
        <f t="shared" si="12"/>
        <v>315631.61237999995</v>
      </c>
      <c r="F66" s="11">
        <f t="shared" si="12"/>
        <v>279512.38501999999</v>
      </c>
      <c r="G66" s="12">
        <f t="shared" si="11"/>
        <v>-36119.227359999961</v>
      </c>
      <c r="H66" s="9"/>
    </row>
    <row r="67" spans="1:8" ht="49.5" x14ac:dyDescent="0.25">
      <c r="A67" s="7" t="s">
        <v>41</v>
      </c>
      <c r="B67" s="26" t="s">
        <v>48</v>
      </c>
      <c r="C67" s="7" t="s">
        <v>46</v>
      </c>
      <c r="D67" s="9">
        <f>SUM(D69:D71)</f>
        <v>288529.40000000002</v>
      </c>
      <c r="E67" s="12">
        <f>SUM(E69:E71)</f>
        <v>315631.61237999995</v>
      </c>
      <c r="F67" s="12">
        <f>SUM(F69:F71)</f>
        <v>279512.38501999999</v>
      </c>
      <c r="G67" s="12">
        <f t="shared" si="11"/>
        <v>-36119.227359999961</v>
      </c>
      <c r="H67" s="9" t="s">
        <v>49</v>
      </c>
    </row>
    <row r="68" spans="1:8" ht="16.5" x14ac:dyDescent="0.25">
      <c r="A68" s="18"/>
      <c r="B68" s="16" t="s">
        <v>15</v>
      </c>
      <c r="C68" s="7"/>
      <c r="D68" s="12"/>
      <c r="E68" s="12"/>
      <c r="F68" s="12"/>
      <c r="G68" s="12">
        <f t="shared" si="11"/>
        <v>0</v>
      </c>
      <c r="H68" s="9"/>
    </row>
    <row r="69" spans="1:8" ht="16.5" x14ac:dyDescent="0.25">
      <c r="A69" s="18"/>
      <c r="B69" s="13" t="s">
        <v>16</v>
      </c>
      <c r="C69" s="7"/>
      <c r="D69" s="9">
        <v>84302.9</v>
      </c>
      <c r="E69" s="12">
        <f>84302.9+13574.45</f>
        <v>97877.349999999991</v>
      </c>
      <c r="F69" s="20">
        <v>96111.85</v>
      </c>
      <c r="G69" s="12">
        <f t="shared" si="11"/>
        <v>-1765.4999999999854</v>
      </c>
      <c r="H69" s="9"/>
    </row>
    <row r="70" spans="1:8" ht="16.5" x14ac:dyDescent="0.25">
      <c r="A70" s="18"/>
      <c r="B70" s="16" t="s">
        <v>17</v>
      </c>
      <c r="C70" s="7"/>
      <c r="D70" s="9">
        <f>204226.5-D71</f>
        <v>103950.1</v>
      </c>
      <c r="E70" s="12">
        <f>217754.26238-E71</f>
        <v>136403.13037999999</v>
      </c>
      <c r="F70" s="12">
        <v>109199.14502</v>
      </c>
      <c r="G70" s="12">
        <f t="shared" si="11"/>
        <v>-27203.985359999991</v>
      </c>
      <c r="H70" s="9"/>
    </row>
    <row r="71" spans="1:8" ht="16.5" x14ac:dyDescent="0.25">
      <c r="A71" s="18"/>
      <c r="B71" s="13" t="s">
        <v>18</v>
      </c>
      <c r="C71" s="7"/>
      <c r="D71" s="9">
        <v>100276.4</v>
      </c>
      <c r="E71" s="12">
        <v>81351.131999999998</v>
      </c>
      <c r="F71" s="20">
        <v>74201.39</v>
      </c>
      <c r="G71" s="12">
        <f t="shared" si="11"/>
        <v>-7149.7419999999984</v>
      </c>
      <c r="H71" s="9"/>
    </row>
    <row r="72" spans="1:8" ht="16.5" hidden="1" customHeight="1" x14ac:dyDescent="0.25">
      <c r="A72" s="17" t="s">
        <v>42</v>
      </c>
      <c r="B72" s="8" t="s">
        <v>50</v>
      </c>
      <c r="C72" s="18" t="s">
        <v>51</v>
      </c>
      <c r="D72" s="29">
        <f t="shared" ref="D72:F74" si="13">D73</f>
        <v>0</v>
      </c>
      <c r="E72" s="11">
        <f t="shared" si="13"/>
        <v>0</v>
      </c>
      <c r="F72" s="11">
        <f t="shared" si="13"/>
        <v>0</v>
      </c>
      <c r="G72" s="12">
        <f t="shared" si="11"/>
        <v>0</v>
      </c>
      <c r="H72" s="26"/>
    </row>
    <row r="73" spans="1:8" ht="33" hidden="1" customHeight="1" x14ac:dyDescent="0.25">
      <c r="A73" s="17"/>
      <c r="B73" s="25" t="s">
        <v>52</v>
      </c>
      <c r="C73" s="18" t="s">
        <v>51</v>
      </c>
      <c r="D73" s="29">
        <f t="shared" si="13"/>
        <v>0</v>
      </c>
      <c r="E73" s="11">
        <f t="shared" si="13"/>
        <v>0</v>
      </c>
      <c r="F73" s="11">
        <f t="shared" si="13"/>
        <v>0</v>
      </c>
      <c r="G73" s="12">
        <f t="shared" si="11"/>
        <v>0</v>
      </c>
      <c r="H73" s="26"/>
    </row>
    <row r="74" spans="1:8" ht="82.5" hidden="1" customHeight="1" x14ac:dyDescent="0.25">
      <c r="A74" s="18"/>
      <c r="B74" s="25" t="s">
        <v>53</v>
      </c>
      <c r="C74" s="18" t="s">
        <v>54</v>
      </c>
      <c r="D74" s="29">
        <f t="shared" si="13"/>
        <v>0</v>
      </c>
      <c r="E74" s="11">
        <f t="shared" si="13"/>
        <v>0</v>
      </c>
      <c r="F74" s="11">
        <f t="shared" si="13"/>
        <v>0</v>
      </c>
      <c r="G74" s="12">
        <f t="shared" si="11"/>
        <v>0</v>
      </c>
      <c r="H74" s="26"/>
    </row>
    <row r="75" spans="1:8" ht="49.5" hidden="1" customHeight="1" x14ac:dyDescent="0.25">
      <c r="A75" s="7" t="s">
        <v>31</v>
      </c>
      <c r="B75" s="30" t="s">
        <v>55</v>
      </c>
      <c r="C75" s="7" t="s">
        <v>54</v>
      </c>
      <c r="D75" s="14">
        <f>D77+D78</f>
        <v>0</v>
      </c>
      <c r="E75" s="12">
        <f>E77+E78</f>
        <v>0</v>
      </c>
      <c r="F75" s="12">
        <f>F77+F78</f>
        <v>0</v>
      </c>
      <c r="G75" s="12">
        <f t="shared" si="11"/>
        <v>0</v>
      </c>
      <c r="H75" s="9" t="s">
        <v>56</v>
      </c>
    </row>
    <row r="76" spans="1:8" ht="16.5" hidden="1" customHeight="1" x14ac:dyDescent="0.25">
      <c r="A76" s="18"/>
      <c r="B76" s="16" t="s">
        <v>15</v>
      </c>
      <c r="C76" s="7"/>
      <c r="D76" s="12"/>
      <c r="E76" s="12"/>
      <c r="F76" s="12"/>
      <c r="G76" s="12">
        <f t="shared" si="11"/>
        <v>0</v>
      </c>
      <c r="H76" s="9"/>
    </row>
    <row r="77" spans="1:8" ht="16.5" hidden="1" customHeight="1" x14ac:dyDescent="0.25">
      <c r="A77" s="18"/>
      <c r="B77" s="13" t="s">
        <v>16</v>
      </c>
      <c r="C77" s="7"/>
      <c r="D77" s="14"/>
      <c r="E77" s="12"/>
      <c r="F77" s="12"/>
      <c r="G77" s="12">
        <f t="shared" si="11"/>
        <v>0</v>
      </c>
      <c r="H77" s="9"/>
    </row>
    <row r="78" spans="1:8" ht="16.5" hidden="1" customHeight="1" x14ac:dyDescent="0.25">
      <c r="A78" s="18"/>
      <c r="B78" s="16"/>
      <c r="C78" s="7"/>
      <c r="D78" s="9"/>
      <c r="E78" s="12"/>
      <c r="F78" s="12"/>
      <c r="G78" s="12">
        <f t="shared" si="11"/>
        <v>0</v>
      </c>
      <c r="H78" s="9"/>
    </row>
    <row r="79" spans="1:8" ht="16.5" hidden="1" customHeight="1" x14ac:dyDescent="0.25">
      <c r="A79" s="18"/>
      <c r="B79" s="13"/>
      <c r="C79" s="7"/>
      <c r="D79" s="9"/>
      <c r="E79" s="12"/>
      <c r="F79" s="12"/>
      <c r="G79" s="12">
        <f t="shared" si="11"/>
        <v>0</v>
      </c>
      <c r="H79" s="9"/>
    </row>
    <row r="80" spans="1:8" ht="82.5" hidden="1" customHeight="1" x14ac:dyDescent="0.25">
      <c r="A80" s="18" t="s">
        <v>31</v>
      </c>
      <c r="B80" s="25" t="s">
        <v>57</v>
      </c>
      <c r="C80" s="18" t="s">
        <v>58</v>
      </c>
      <c r="D80" s="19">
        <f>D82+D83+D84</f>
        <v>0</v>
      </c>
      <c r="E80" s="11">
        <f>E82+E83+E84</f>
        <v>0</v>
      </c>
      <c r="F80" s="11">
        <f>F82+F83+F84</f>
        <v>0</v>
      </c>
      <c r="G80" s="12">
        <f t="shared" si="11"/>
        <v>0</v>
      </c>
      <c r="H80" s="9">
        <f>H82+H83+H84</f>
        <v>0</v>
      </c>
    </row>
    <row r="81" spans="1:8" ht="16.5" hidden="1" customHeight="1" x14ac:dyDescent="0.25">
      <c r="A81" s="18"/>
      <c r="B81" s="16" t="s">
        <v>15</v>
      </c>
      <c r="C81" s="7"/>
      <c r="D81" s="12"/>
      <c r="E81" s="12"/>
      <c r="F81" s="12"/>
      <c r="G81" s="12">
        <f t="shared" si="11"/>
        <v>0</v>
      </c>
      <c r="H81" s="9"/>
    </row>
    <row r="82" spans="1:8" ht="16.5" hidden="1" customHeight="1" x14ac:dyDescent="0.25">
      <c r="A82" s="18"/>
      <c r="B82" s="13" t="s">
        <v>18</v>
      </c>
      <c r="C82" s="7"/>
      <c r="D82" s="9"/>
      <c r="E82" s="12"/>
      <c r="F82" s="12"/>
      <c r="G82" s="12">
        <f t="shared" si="11"/>
        <v>0</v>
      </c>
      <c r="H82" s="9"/>
    </row>
    <row r="83" spans="1:8" ht="16.5" hidden="1" customHeight="1" x14ac:dyDescent="0.25">
      <c r="A83" s="18"/>
      <c r="B83" s="16" t="s">
        <v>40</v>
      </c>
      <c r="C83" s="7"/>
      <c r="D83" s="9">
        <f>4553.6-4553.6</f>
        <v>0</v>
      </c>
      <c r="E83" s="12">
        <f>4553.6-4553.6</f>
        <v>0</v>
      </c>
      <c r="F83" s="12">
        <f>4553.6-4553.6</f>
        <v>0</v>
      </c>
      <c r="G83" s="12">
        <f t="shared" si="11"/>
        <v>0</v>
      </c>
      <c r="H83" s="9"/>
    </row>
    <row r="84" spans="1:8" ht="16.5" hidden="1" customHeight="1" x14ac:dyDescent="0.25">
      <c r="A84" s="18"/>
      <c r="B84" s="13" t="s">
        <v>16</v>
      </c>
      <c r="C84" s="7"/>
      <c r="D84" s="9"/>
      <c r="E84" s="12"/>
      <c r="F84" s="12"/>
      <c r="G84" s="12">
        <f t="shared" si="11"/>
        <v>0</v>
      </c>
      <c r="H84" s="9"/>
    </row>
    <row r="85" spans="1:8" ht="16.5" hidden="1" customHeight="1" x14ac:dyDescent="0.25">
      <c r="A85" s="18"/>
      <c r="B85" s="13"/>
      <c r="C85" s="7"/>
      <c r="D85" s="9"/>
      <c r="E85" s="12"/>
      <c r="F85" s="12"/>
      <c r="G85" s="12">
        <f t="shared" si="11"/>
        <v>0</v>
      </c>
      <c r="H85" s="9"/>
    </row>
    <row r="86" spans="1:8" ht="16.5" hidden="1" customHeight="1" x14ac:dyDescent="0.25">
      <c r="A86" s="18"/>
      <c r="B86" s="25"/>
      <c r="C86" s="7"/>
      <c r="D86" s="29"/>
      <c r="E86" s="11"/>
      <c r="F86" s="11"/>
      <c r="G86" s="12">
        <f t="shared" si="11"/>
        <v>0</v>
      </c>
      <c r="H86" s="9"/>
    </row>
    <row r="87" spans="1:8" ht="16.5" hidden="1" customHeight="1" x14ac:dyDescent="0.25">
      <c r="A87" s="18"/>
      <c r="B87" s="25"/>
      <c r="C87" s="7"/>
      <c r="D87" s="29"/>
      <c r="E87" s="11"/>
      <c r="F87" s="11"/>
      <c r="G87" s="12">
        <f t="shared" si="11"/>
        <v>0</v>
      </c>
      <c r="H87" s="9"/>
    </row>
    <row r="88" spans="1:8" ht="16.5" hidden="1" customHeight="1" x14ac:dyDescent="0.25">
      <c r="A88" s="18"/>
      <c r="B88" s="25"/>
      <c r="C88" s="7"/>
      <c r="D88" s="29"/>
      <c r="E88" s="11"/>
      <c r="F88" s="11"/>
      <c r="G88" s="12">
        <f t="shared" si="11"/>
        <v>0</v>
      </c>
      <c r="H88" s="9"/>
    </row>
    <row r="89" spans="1:8" ht="16.5" hidden="1" customHeight="1" x14ac:dyDescent="0.25">
      <c r="A89" s="18"/>
      <c r="B89" s="25"/>
      <c r="C89" s="7"/>
      <c r="D89" s="29"/>
      <c r="E89" s="11"/>
      <c r="F89" s="11"/>
      <c r="G89" s="12">
        <f t="shared" si="11"/>
        <v>0</v>
      </c>
      <c r="H89" s="9"/>
    </row>
    <row r="90" spans="1:8" ht="16.5" hidden="1" customHeight="1" x14ac:dyDescent="0.25">
      <c r="A90" s="18"/>
      <c r="B90" s="25"/>
      <c r="C90" s="7"/>
      <c r="D90" s="29"/>
      <c r="E90" s="11"/>
      <c r="F90" s="11"/>
      <c r="G90" s="12">
        <f t="shared" si="11"/>
        <v>0</v>
      </c>
      <c r="H90" s="9"/>
    </row>
    <row r="91" spans="1:8" ht="16.5" hidden="1" customHeight="1" x14ac:dyDescent="0.25">
      <c r="A91" s="18"/>
      <c r="B91" s="25"/>
      <c r="C91" s="7"/>
      <c r="D91" s="29"/>
      <c r="E91" s="11"/>
      <c r="F91" s="11"/>
      <c r="G91" s="12">
        <f t="shared" si="11"/>
        <v>0</v>
      </c>
      <c r="H91" s="9"/>
    </row>
    <row r="92" spans="1:8" ht="16.5" hidden="1" customHeight="1" x14ac:dyDescent="0.25">
      <c r="A92" s="18"/>
      <c r="B92" s="25"/>
      <c r="C92" s="7"/>
      <c r="D92" s="29"/>
      <c r="E92" s="11"/>
      <c r="F92" s="11"/>
      <c r="G92" s="12">
        <f t="shared" si="11"/>
        <v>0</v>
      </c>
      <c r="H92" s="9"/>
    </row>
    <row r="93" spans="1:8" ht="16.5" hidden="1" customHeight="1" x14ac:dyDescent="0.25">
      <c r="A93" s="18"/>
      <c r="B93" s="25"/>
      <c r="C93" s="7"/>
      <c r="D93" s="29"/>
      <c r="E93" s="11"/>
      <c r="F93" s="11"/>
      <c r="G93" s="12">
        <f t="shared" si="11"/>
        <v>0</v>
      </c>
      <c r="H93" s="9"/>
    </row>
    <row r="94" spans="1:8" ht="16.5" hidden="1" customHeight="1" x14ac:dyDescent="0.25">
      <c r="A94" s="18"/>
      <c r="B94" s="25"/>
      <c r="C94" s="7"/>
      <c r="D94" s="29"/>
      <c r="E94" s="11"/>
      <c r="F94" s="11"/>
      <c r="G94" s="12">
        <f t="shared" si="11"/>
        <v>0</v>
      </c>
      <c r="H94" s="9"/>
    </row>
    <row r="95" spans="1:8" ht="16.5" hidden="1" customHeight="1" x14ac:dyDescent="0.25">
      <c r="A95" s="18"/>
      <c r="B95" s="25"/>
      <c r="C95" s="7"/>
      <c r="D95" s="29"/>
      <c r="E95" s="11"/>
      <c r="F95" s="11"/>
      <c r="G95" s="12">
        <f t="shared" si="11"/>
        <v>0</v>
      </c>
      <c r="H95" s="9"/>
    </row>
    <row r="96" spans="1:8" ht="16.5" hidden="1" customHeight="1" x14ac:dyDescent="0.25">
      <c r="A96" s="18"/>
      <c r="B96" s="25"/>
      <c r="C96" s="7"/>
      <c r="D96" s="29"/>
      <c r="E96" s="11"/>
      <c r="F96" s="11"/>
      <c r="G96" s="12">
        <f t="shared" si="11"/>
        <v>0</v>
      </c>
      <c r="H96" s="9"/>
    </row>
    <row r="97" spans="1:8" ht="16.5" hidden="1" customHeight="1" x14ac:dyDescent="0.25">
      <c r="A97" s="18"/>
      <c r="B97" s="25"/>
      <c r="C97" s="7"/>
      <c r="D97" s="29"/>
      <c r="E97" s="11"/>
      <c r="F97" s="11"/>
      <c r="G97" s="12">
        <f t="shared" si="11"/>
        <v>0</v>
      </c>
      <c r="H97" s="9"/>
    </row>
    <row r="98" spans="1:8" ht="16.5" hidden="1" customHeight="1" x14ac:dyDescent="0.25">
      <c r="A98" s="18"/>
      <c r="B98" s="25"/>
      <c r="C98" s="7"/>
      <c r="D98" s="29"/>
      <c r="E98" s="11"/>
      <c r="F98" s="11"/>
      <c r="G98" s="12">
        <f t="shared" si="11"/>
        <v>0</v>
      </c>
      <c r="H98" s="9"/>
    </row>
    <row r="99" spans="1:8" ht="16.5" hidden="1" customHeight="1" x14ac:dyDescent="0.25">
      <c r="A99" s="18"/>
      <c r="B99" s="25"/>
      <c r="C99" s="7"/>
      <c r="D99" s="29"/>
      <c r="E99" s="11"/>
      <c r="F99" s="11"/>
      <c r="G99" s="12">
        <f t="shared" si="11"/>
        <v>0</v>
      </c>
      <c r="H99" s="9"/>
    </row>
    <row r="100" spans="1:8" ht="16.5" hidden="1" customHeight="1" x14ac:dyDescent="0.25">
      <c r="A100" s="18"/>
      <c r="B100" s="25"/>
      <c r="C100" s="7"/>
      <c r="D100" s="29"/>
      <c r="E100" s="11"/>
      <c r="F100" s="11"/>
      <c r="G100" s="12">
        <f t="shared" si="11"/>
        <v>0</v>
      </c>
      <c r="H100" s="9"/>
    </row>
    <row r="101" spans="1:8" ht="16.5" hidden="1" customHeight="1" x14ac:dyDescent="0.25">
      <c r="A101" s="18"/>
      <c r="B101" s="25"/>
      <c r="C101" s="7"/>
      <c r="D101" s="29"/>
      <c r="E101" s="11"/>
      <c r="F101" s="11"/>
      <c r="G101" s="12">
        <f t="shared" si="11"/>
        <v>0</v>
      </c>
      <c r="H101" s="9"/>
    </row>
    <row r="102" spans="1:8" ht="16.5" hidden="1" customHeight="1" x14ac:dyDescent="0.25">
      <c r="A102" s="18"/>
      <c r="B102" s="25"/>
      <c r="C102" s="7"/>
      <c r="D102" s="29"/>
      <c r="E102" s="11"/>
      <c r="F102" s="11"/>
      <c r="G102" s="12">
        <f t="shared" si="11"/>
        <v>0</v>
      </c>
      <c r="H102" s="9"/>
    </row>
    <row r="103" spans="1:8" ht="16.5" hidden="1" customHeight="1" x14ac:dyDescent="0.25">
      <c r="A103" s="18"/>
      <c r="B103" s="25"/>
      <c r="C103" s="7"/>
      <c r="D103" s="29"/>
      <c r="E103" s="11"/>
      <c r="F103" s="11"/>
      <c r="G103" s="12">
        <f t="shared" si="11"/>
        <v>0</v>
      </c>
      <c r="H103" s="9"/>
    </row>
    <row r="104" spans="1:8" ht="16.5" hidden="1" customHeight="1" x14ac:dyDescent="0.25">
      <c r="A104" s="18"/>
      <c r="B104" s="25"/>
      <c r="C104" s="7"/>
      <c r="D104" s="29"/>
      <c r="E104" s="11"/>
      <c r="F104" s="11"/>
      <c r="G104" s="12">
        <f t="shared" si="11"/>
        <v>0</v>
      </c>
      <c r="H104" s="9"/>
    </row>
    <row r="105" spans="1:8" ht="34.5" x14ac:dyDescent="0.25">
      <c r="A105" s="31"/>
      <c r="B105" s="21" t="s">
        <v>59</v>
      </c>
      <c r="C105" s="22" t="s">
        <v>60</v>
      </c>
      <c r="D105" s="32">
        <f t="shared" ref="D105:F105" si="14">D106</f>
        <v>8830</v>
      </c>
      <c r="E105" s="24">
        <f t="shared" si="14"/>
        <v>3433860.4</v>
      </c>
      <c r="F105" s="23">
        <f t="shared" si="14"/>
        <v>1418107.7</v>
      </c>
      <c r="G105" s="12">
        <f t="shared" si="11"/>
        <v>-2015752.7</v>
      </c>
      <c r="H105" s="33"/>
    </row>
    <row r="106" spans="1:8" ht="49.5" x14ac:dyDescent="0.25">
      <c r="A106" s="34"/>
      <c r="B106" s="25" t="s">
        <v>61</v>
      </c>
      <c r="C106" s="18" t="s">
        <v>60</v>
      </c>
      <c r="D106" s="29">
        <f>D110+D130</f>
        <v>8830</v>
      </c>
      <c r="E106" s="11">
        <f>E110+E130+E125</f>
        <v>3433860.4</v>
      </c>
      <c r="F106" s="19">
        <f>F110+F130+F125</f>
        <v>1418107.7</v>
      </c>
      <c r="G106" s="12">
        <f t="shared" si="11"/>
        <v>-2015752.7</v>
      </c>
      <c r="H106" s="9"/>
    </row>
    <row r="107" spans="1:8" ht="16.5" x14ac:dyDescent="0.25">
      <c r="A107" s="18"/>
      <c r="B107" s="16" t="s">
        <v>15</v>
      </c>
      <c r="C107" s="7"/>
      <c r="D107" s="12"/>
      <c r="E107" s="12"/>
      <c r="F107" s="9"/>
      <c r="G107" s="12">
        <f t="shared" si="11"/>
        <v>0</v>
      </c>
      <c r="H107" s="9"/>
    </row>
    <row r="108" spans="1:8" ht="16.5" x14ac:dyDescent="0.25">
      <c r="A108" s="18"/>
      <c r="B108" s="13" t="s">
        <v>16</v>
      </c>
      <c r="C108" s="7"/>
      <c r="D108" s="9"/>
      <c r="E108" s="12">
        <f>E118+E122+E128+E133+E113</f>
        <v>97796.4</v>
      </c>
      <c r="F108" s="9">
        <f>F118+F122+F128+F133+F113</f>
        <v>97128.3</v>
      </c>
      <c r="G108" s="12">
        <f t="shared" si="11"/>
        <v>-668.09999999999127</v>
      </c>
      <c r="H108" s="9"/>
    </row>
    <row r="109" spans="1:8" ht="16.5" x14ac:dyDescent="0.25">
      <c r="A109" s="18"/>
      <c r="B109" s="16" t="s">
        <v>17</v>
      </c>
      <c r="C109" s="7"/>
      <c r="D109" s="9"/>
      <c r="E109" s="12">
        <f>E119+E129+E134</f>
        <v>1788167.6</v>
      </c>
      <c r="F109" s="9">
        <f>F119+F129+F134</f>
        <v>1320979.4000000001</v>
      </c>
      <c r="G109" s="12">
        <f t="shared" si="11"/>
        <v>-467188.19999999995</v>
      </c>
      <c r="H109" s="9"/>
    </row>
    <row r="110" spans="1:8" ht="18.75" x14ac:dyDescent="0.25">
      <c r="A110" s="34"/>
      <c r="B110" s="25" t="s">
        <v>62</v>
      </c>
      <c r="C110" s="18" t="s">
        <v>60</v>
      </c>
      <c r="D110" s="29">
        <f>D120</f>
        <v>8830</v>
      </c>
      <c r="E110" s="11">
        <f>E111+E114</f>
        <v>3105303.8</v>
      </c>
      <c r="F110" s="29">
        <f t="shared" ref="F110" si="15">F111+F114</f>
        <v>1089752</v>
      </c>
      <c r="G110" s="12">
        <f t="shared" si="11"/>
        <v>-2015551.7999999998</v>
      </c>
      <c r="H110" s="9"/>
    </row>
    <row r="111" spans="1:8" ht="49.5" x14ac:dyDescent="0.25">
      <c r="A111" s="35" t="s">
        <v>63</v>
      </c>
      <c r="B111" s="36" t="s">
        <v>64</v>
      </c>
      <c r="C111" s="7" t="s">
        <v>60</v>
      </c>
      <c r="D111" s="14">
        <f>SUM(D113:D115)</f>
        <v>8830</v>
      </c>
      <c r="E111" s="12">
        <f>SUM(E113:E115)</f>
        <v>1557407.4</v>
      </c>
      <c r="F111" s="14">
        <f>SUM(F113)</f>
        <v>9511</v>
      </c>
      <c r="G111" s="12">
        <f t="shared" si="11"/>
        <v>-1547896.4</v>
      </c>
      <c r="H111" s="9" t="s">
        <v>56</v>
      </c>
    </row>
    <row r="112" spans="1:8" ht="17.25" customHeight="1" x14ac:dyDescent="0.25">
      <c r="A112" s="35"/>
      <c r="B112" s="16" t="s">
        <v>15</v>
      </c>
      <c r="C112" s="7"/>
      <c r="D112" s="9"/>
      <c r="E112" s="12"/>
      <c r="F112" s="14"/>
      <c r="G112" s="12"/>
      <c r="H112" s="9"/>
    </row>
    <row r="113" spans="1:8" ht="18.75" x14ac:dyDescent="0.25">
      <c r="A113" s="35"/>
      <c r="B113" s="13" t="s">
        <v>16</v>
      </c>
      <c r="C113" s="7"/>
      <c r="D113" s="14">
        <v>8830</v>
      </c>
      <c r="E113" s="12">
        <f>8830+681</f>
        <v>9511</v>
      </c>
      <c r="F113" s="14">
        <f>8830+681</f>
        <v>9511</v>
      </c>
      <c r="G113" s="12">
        <f t="shared" si="11"/>
        <v>0</v>
      </c>
      <c r="H113" s="9"/>
    </row>
    <row r="114" spans="1:8" ht="51.75" customHeight="1" x14ac:dyDescent="0.25">
      <c r="A114" s="34"/>
      <c r="B114" s="25" t="s">
        <v>65</v>
      </c>
      <c r="C114" s="18"/>
      <c r="D114" s="29"/>
      <c r="E114" s="11">
        <f>E116</f>
        <v>1547896.4</v>
      </c>
      <c r="F114" s="29">
        <f t="shared" ref="F114:G114" si="16">F116</f>
        <v>1080241</v>
      </c>
      <c r="G114" s="11">
        <f t="shared" si="16"/>
        <v>-467655.39999999991</v>
      </c>
      <c r="H114" s="9"/>
    </row>
    <row r="115" spans="1:8" ht="18.75" customHeight="1" x14ac:dyDescent="0.25">
      <c r="A115" s="34"/>
      <c r="B115" s="25"/>
      <c r="C115" s="18"/>
      <c r="D115" s="29"/>
      <c r="E115" s="11"/>
      <c r="F115" s="29"/>
      <c r="G115" s="12"/>
      <c r="H115" s="9"/>
    </row>
    <row r="116" spans="1:8" ht="49.5" x14ac:dyDescent="0.25">
      <c r="A116" s="35" t="s">
        <v>66</v>
      </c>
      <c r="B116" s="36" t="s">
        <v>67</v>
      </c>
      <c r="C116" s="7" t="s">
        <v>60</v>
      </c>
      <c r="D116" s="14"/>
      <c r="E116" s="12">
        <f>SUM(E118:E119)</f>
        <v>1547896.4</v>
      </c>
      <c r="F116" s="14">
        <f>SUM(F118:F119)</f>
        <v>1080241</v>
      </c>
      <c r="G116" s="12">
        <f t="shared" si="11"/>
        <v>-467655.39999999991</v>
      </c>
      <c r="H116" s="9" t="s">
        <v>56</v>
      </c>
    </row>
    <row r="117" spans="1:8" ht="18.75" x14ac:dyDescent="0.25">
      <c r="A117" s="35"/>
      <c r="B117" s="16" t="s">
        <v>15</v>
      </c>
      <c r="C117" s="7"/>
      <c r="D117" s="9"/>
      <c r="E117" s="12"/>
      <c r="F117" s="12"/>
      <c r="G117" s="12">
        <f t="shared" si="11"/>
        <v>0</v>
      </c>
      <c r="H117" s="9"/>
    </row>
    <row r="118" spans="1:8" ht="18.75" x14ac:dyDescent="0.25">
      <c r="A118" s="35"/>
      <c r="B118" s="13" t="s">
        <v>16</v>
      </c>
      <c r="C118" s="7"/>
      <c r="D118" s="14"/>
      <c r="E118" s="12">
        <v>1546.4</v>
      </c>
      <c r="F118" s="9">
        <v>1079.2</v>
      </c>
      <c r="G118" s="12">
        <f t="shared" si="11"/>
        <v>-467.20000000000005</v>
      </c>
      <c r="H118" s="9"/>
    </row>
    <row r="119" spans="1:8" ht="18.75" x14ac:dyDescent="0.25">
      <c r="A119" s="35"/>
      <c r="B119" s="16" t="s">
        <v>17</v>
      </c>
      <c r="C119" s="7"/>
      <c r="D119" s="14"/>
      <c r="E119" s="12">
        <v>1546350</v>
      </c>
      <c r="F119" s="9">
        <v>1079161.8</v>
      </c>
      <c r="G119" s="12">
        <f t="shared" si="11"/>
        <v>-467188.19999999995</v>
      </c>
      <c r="H119" s="9"/>
    </row>
    <row r="120" spans="1:8" ht="49.5" hidden="1" x14ac:dyDescent="0.25">
      <c r="A120" s="35"/>
      <c r="B120" s="36" t="s">
        <v>64</v>
      </c>
      <c r="C120" s="7" t="s">
        <v>60</v>
      </c>
      <c r="D120" s="14">
        <f>SUM(D122:D124)</f>
        <v>8830</v>
      </c>
      <c r="E120" s="12">
        <f>SUM(E122:E124)</f>
        <v>0</v>
      </c>
      <c r="F120" s="12">
        <f>SUM(F122:F124)</f>
        <v>0</v>
      </c>
      <c r="G120" s="12">
        <f t="shared" si="11"/>
        <v>0</v>
      </c>
      <c r="H120" s="9" t="s">
        <v>56</v>
      </c>
    </row>
    <row r="121" spans="1:8" ht="18.75" hidden="1" x14ac:dyDescent="0.25">
      <c r="A121" s="35"/>
      <c r="B121" s="16" t="s">
        <v>15</v>
      </c>
      <c r="C121" s="7"/>
      <c r="D121" s="9"/>
      <c r="E121" s="12"/>
      <c r="F121" s="12"/>
      <c r="G121" s="12">
        <f t="shared" si="11"/>
        <v>0</v>
      </c>
      <c r="H121" s="9"/>
    </row>
    <row r="122" spans="1:8" ht="18.75" hidden="1" x14ac:dyDescent="0.25">
      <c r="A122" s="35"/>
      <c r="B122" s="13" t="s">
        <v>16</v>
      </c>
      <c r="C122" s="7"/>
      <c r="D122" s="14">
        <v>8830</v>
      </c>
      <c r="E122" s="12"/>
      <c r="F122" s="12"/>
      <c r="G122" s="12">
        <f t="shared" si="11"/>
        <v>0</v>
      </c>
      <c r="H122" s="9"/>
    </row>
    <row r="123" spans="1:8" ht="18.75" hidden="1" customHeight="1" x14ac:dyDescent="0.25">
      <c r="A123" s="35"/>
      <c r="B123" s="16" t="s">
        <v>40</v>
      </c>
      <c r="C123" s="7"/>
      <c r="D123" s="9"/>
      <c r="E123" s="12"/>
      <c r="F123" s="12"/>
      <c r="G123" s="12">
        <f t="shared" si="11"/>
        <v>0</v>
      </c>
      <c r="H123" s="9"/>
    </row>
    <row r="124" spans="1:8" ht="18.75" hidden="1" customHeight="1" x14ac:dyDescent="0.25">
      <c r="A124" s="35"/>
      <c r="B124" s="13" t="s">
        <v>18</v>
      </c>
      <c r="C124" s="7"/>
      <c r="D124" s="9"/>
      <c r="E124" s="12"/>
      <c r="F124" s="12"/>
      <c r="G124" s="12">
        <f t="shared" si="11"/>
        <v>0</v>
      </c>
      <c r="H124" s="9"/>
    </row>
    <row r="125" spans="1:8" ht="33" customHeight="1" x14ac:dyDescent="0.25">
      <c r="A125" s="35"/>
      <c r="B125" s="25" t="s">
        <v>68</v>
      </c>
      <c r="C125" s="18" t="s">
        <v>60</v>
      </c>
      <c r="D125" s="19">
        <f t="shared" ref="D125:F130" si="17">D126</f>
        <v>0</v>
      </c>
      <c r="E125" s="11">
        <f t="shared" si="17"/>
        <v>290760.90000000002</v>
      </c>
      <c r="F125" s="29">
        <f t="shared" si="17"/>
        <v>290560</v>
      </c>
      <c r="G125" s="12">
        <f t="shared" si="11"/>
        <v>-200.90000000002328</v>
      </c>
      <c r="H125" s="9"/>
    </row>
    <row r="126" spans="1:8" ht="63.75" customHeight="1" x14ac:dyDescent="0.25">
      <c r="A126" s="7" t="s">
        <v>69</v>
      </c>
      <c r="B126" s="26" t="s">
        <v>70</v>
      </c>
      <c r="C126" s="7" t="s">
        <v>60</v>
      </c>
      <c r="D126" s="9">
        <f>SUM(D131:D132)</f>
        <v>0</v>
      </c>
      <c r="E126" s="12">
        <f>SUM(E128:E129)</f>
        <v>290760.90000000002</v>
      </c>
      <c r="F126" s="14">
        <f>SUM(F128:F129)</f>
        <v>290560</v>
      </c>
      <c r="G126" s="12">
        <f t="shared" si="11"/>
        <v>-200.90000000002328</v>
      </c>
      <c r="H126" s="20" t="s">
        <v>71</v>
      </c>
    </row>
    <row r="127" spans="1:8" ht="18.75" x14ac:dyDescent="0.25">
      <c r="A127" s="35"/>
      <c r="B127" s="16" t="s">
        <v>15</v>
      </c>
      <c r="C127" s="7"/>
      <c r="D127" s="9"/>
      <c r="E127" s="12"/>
      <c r="F127" s="14"/>
      <c r="G127" s="12">
        <f t="shared" si="11"/>
        <v>0</v>
      </c>
      <c r="H127" s="9"/>
    </row>
    <row r="128" spans="1:8" ht="18.75" x14ac:dyDescent="0.25">
      <c r="A128" s="35"/>
      <c r="B128" s="13" t="s">
        <v>16</v>
      </c>
      <c r="C128" s="7"/>
      <c r="D128" s="14"/>
      <c r="E128" s="12">
        <v>76760.899999999994</v>
      </c>
      <c r="F128" s="14">
        <v>76560</v>
      </c>
      <c r="G128" s="12">
        <f t="shared" si="11"/>
        <v>-200.89999999999418</v>
      </c>
      <c r="H128" s="9"/>
    </row>
    <row r="129" spans="1:11" ht="18.75" customHeight="1" x14ac:dyDescent="0.25">
      <c r="A129" s="35"/>
      <c r="B129" s="16" t="s">
        <v>17</v>
      </c>
      <c r="C129" s="7"/>
      <c r="D129" s="9"/>
      <c r="E129" s="12">
        <v>214000</v>
      </c>
      <c r="F129" s="14">
        <v>214000</v>
      </c>
      <c r="G129" s="12">
        <f t="shared" ref="G129:G192" si="18">F129-E129</f>
        <v>0</v>
      </c>
      <c r="H129" s="9"/>
    </row>
    <row r="130" spans="1:11" ht="49.5" customHeight="1" x14ac:dyDescent="0.25">
      <c r="A130" s="35"/>
      <c r="B130" s="25" t="s">
        <v>34</v>
      </c>
      <c r="C130" s="18" t="s">
        <v>60</v>
      </c>
      <c r="D130" s="19">
        <f t="shared" si="17"/>
        <v>0</v>
      </c>
      <c r="E130" s="11">
        <f t="shared" si="17"/>
        <v>37795.699999999997</v>
      </c>
      <c r="F130" s="19">
        <f t="shared" si="17"/>
        <v>37795.699999999997</v>
      </c>
      <c r="G130" s="12">
        <f t="shared" si="18"/>
        <v>0</v>
      </c>
      <c r="H130" s="9"/>
    </row>
    <row r="131" spans="1:11" ht="68.25" customHeight="1" x14ac:dyDescent="0.25">
      <c r="A131" s="7" t="s">
        <v>72</v>
      </c>
      <c r="B131" s="26" t="s">
        <v>73</v>
      </c>
      <c r="C131" s="7" t="s">
        <v>60</v>
      </c>
      <c r="D131" s="9">
        <f>SUM(D133:D134)</f>
        <v>0</v>
      </c>
      <c r="E131" s="12">
        <f>SUM(E133:E134)</f>
        <v>37795.699999999997</v>
      </c>
      <c r="F131" s="9">
        <f>SUM(F133:F134)</f>
        <v>37795.699999999997</v>
      </c>
      <c r="G131" s="12">
        <f t="shared" si="18"/>
        <v>0</v>
      </c>
      <c r="H131" s="20" t="s">
        <v>37</v>
      </c>
    </row>
    <row r="132" spans="1:11" ht="16.5" customHeight="1" x14ac:dyDescent="0.25">
      <c r="A132" s="18"/>
      <c r="B132" s="16" t="s">
        <v>15</v>
      </c>
      <c r="C132" s="7"/>
      <c r="D132" s="20"/>
      <c r="E132" s="12"/>
      <c r="F132" s="9"/>
      <c r="G132" s="12">
        <f t="shared" si="18"/>
        <v>0</v>
      </c>
      <c r="H132" s="12"/>
    </row>
    <row r="133" spans="1:11" ht="16.5" customHeight="1" x14ac:dyDescent="0.25">
      <c r="A133" s="18"/>
      <c r="B133" s="13" t="s">
        <v>16</v>
      </c>
      <c r="C133" s="7"/>
      <c r="D133" s="9"/>
      <c r="E133" s="12">
        <v>9978.1</v>
      </c>
      <c r="F133" s="9">
        <v>9978.1</v>
      </c>
      <c r="G133" s="12">
        <f t="shared" si="18"/>
        <v>0</v>
      </c>
      <c r="H133" s="9"/>
    </row>
    <row r="134" spans="1:11" ht="16.5" customHeight="1" x14ac:dyDescent="0.25">
      <c r="A134" s="18"/>
      <c r="B134" s="16" t="s">
        <v>17</v>
      </c>
      <c r="C134" s="7"/>
      <c r="D134" s="9"/>
      <c r="E134" s="12">
        <v>27817.599999999999</v>
      </c>
      <c r="F134" s="9">
        <v>27817.599999999999</v>
      </c>
      <c r="G134" s="12">
        <f t="shared" si="18"/>
        <v>0</v>
      </c>
      <c r="H134" s="9"/>
    </row>
    <row r="135" spans="1:11" ht="17.25" x14ac:dyDescent="0.25">
      <c r="A135" s="17" t="s">
        <v>74</v>
      </c>
      <c r="B135" s="21" t="s">
        <v>50</v>
      </c>
      <c r="C135" s="37" t="s">
        <v>51</v>
      </c>
      <c r="D135" s="19">
        <f>D141</f>
        <v>0</v>
      </c>
      <c r="E135" s="11">
        <f t="shared" ref="E135:F137" si="19">E136</f>
        <v>132929.60000000001</v>
      </c>
      <c r="F135" s="19">
        <f t="shared" si="19"/>
        <v>154615.70000000001</v>
      </c>
      <c r="G135" s="12">
        <f t="shared" si="18"/>
        <v>21686.100000000006</v>
      </c>
      <c r="H135" s="9"/>
    </row>
    <row r="136" spans="1:11" ht="48" customHeight="1" x14ac:dyDescent="0.25">
      <c r="A136" s="18"/>
      <c r="B136" s="25" t="s">
        <v>52</v>
      </c>
      <c r="C136" s="18" t="s">
        <v>51</v>
      </c>
      <c r="D136" s="9"/>
      <c r="E136" s="11">
        <f t="shared" si="19"/>
        <v>132929.60000000001</v>
      </c>
      <c r="F136" s="19">
        <f t="shared" si="19"/>
        <v>154615.70000000001</v>
      </c>
      <c r="G136" s="12">
        <f t="shared" si="18"/>
        <v>21686.100000000006</v>
      </c>
      <c r="H136" s="9"/>
    </row>
    <row r="137" spans="1:11" ht="47.25" customHeight="1" x14ac:dyDescent="0.25">
      <c r="A137" s="18"/>
      <c r="B137" s="25" t="s">
        <v>75</v>
      </c>
      <c r="C137" s="18" t="s">
        <v>54</v>
      </c>
      <c r="D137" s="9"/>
      <c r="E137" s="11">
        <f t="shared" si="19"/>
        <v>132929.60000000001</v>
      </c>
      <c r="F137" s="19">
        <f t="shared" si="19"/>
        <v>154615.70000000001</v>
      </c>
      <c r="G137" s="12">
        <f t="shared" si="18"/>
        <v>21686.100000000006</v>
      </c>
      <c r="H137" s="9"/>
    </row>
    <row r="138" spans="1:11" ht="49.5" x14ac:dyDescent="0.25">
      <c r="A138" s="7" t="s">
        <v>76</v>
      </c>
      <c r="B138" s="38" t="s">
        <v>55</v>
      </c>
      <c r="C138" s="7" t="s">
        <v>54</v>
      </c>
      <c r="D138" s="9"/>
      <c r="E138" s="12">
        <f>SUM(E140:E141)</f>
        <v>132929.60000000001</v>
      </c>
      <c r="F138" s="9">
        <f>SUM(F140:F141)</f>
        <v>154615.70000000001</v>
      </c>
      <c r="G138" s="12">
        <f t="shared" si="18"/>
        <v>21686.100000000006</v>
      </c>
      <c r="H138" s="9" t="s">
        <v>56</v>
      </c>
    </row>
    <row r="139" spans="1:11" ht="18.75" x14ac:dyDescent="0.25">
      <c r="A139" s="34"/>
      <c r="B139" s="16" t="s">
        <v>15</v>
      </c>
      <c r="C139" s="18"/>
      <c r="D139" s="19"/>
      <c r="E139" s="11"/>
      <c r="F139" s="19"/>
      <c r="G139" s="12"/>
      <c r="H139" s="9"/>
    </row>
    <row r="140" spans="1:11" ht="18.75" x14ac:dyDescent="0.25">
      <c r="A140" s="35"/>
      <c r="B140" s="13" t="s">
        <v>16</v>
      </c>
      <c r="C140" s="7"/>
      <c r="D140" s="14"/>
      <c r="E140" s="12">
        <v>35093.4</v>
      </c>
      <c r="F140" s="9">
        <v>40818.6</v>
      </c>
      <c r="G140" s="12">
        <f t="shared" si="18"/>
        <v>5725.1999999999971</v>
      </c>
      <c r="H140" s="9"/>
      <c r="J140" s="39"/>
      <c r="K140" s="39"/>
    </row>
    <row r="141" spans="1:11" ht="18.75" x14ac:dyDescent="0.25">
      <c r="A141" s="35"/>
      <c r="B141" s="16" t="s">
        <v>17</v>
      </c>
      <c r="C141" s="7"/>
      <c r="D141" s="9"/>
      <c r="E141" s="12">
        <v>97836.2</v>
      </c>
      <c r="F141" s="9">
        <v>113797.1</v>
      </c>
      <c r="G141" s="12">
        <f t="shared" si="18"/>
        <v>15960.900000000009</v>
      </c>
      <c r="H141" s="9"/>
    </row>
    <row r="142" spans="1:11" ht="16.5" x14ac:dyDescent="0.25">
      <c r="A142" s="17" t="s">
        <v>77</v>
      </c>
      <c r="B142" s="40" t="s">
        <v>78</v>
      </c>
      <c r="C142" s="37" t="s">
        <v>79</v>
      </c>
      <c r="D142" s="19">
        <f>D148</f>
        <v>3037334.3</v>
      </c>
      <c r="E142" s="11">
        <f>E148</f>
        <v>4163868.6000000006</v>
      </c>
      <c r="F142" s="19">
        <f>F148</f>
        <v>5274979.5999999996</v>
      </c>
      <c r="G142" s="12">
        <f t="shared" si="18"/>
        <v>1111110.9999999991</v>
      </c>
      <c r="H142" s="9"/>
    </row>
    <row r="143" spans="1:11" ht="18.75" x14ac:dyDescent="0.25">
      <c r="A143" s="35"/>
      <c r="B143" s="16" t="s">
        <v>15</v>
      </c>
      <c r="C143" s="7"/>
      <c r="D143" s="9"/>
      <c r="E143" s="12"/>
      <c r="F143" s="14"/>
      <c r="G143" s="12">
        <f t="shared" si="18"/>
        <v>0</v>
      </c>
      <c r="H143" s="9"/>
    </row>
    <row r="144" spans="1:11" ht="18.75" x14ac:dyDescent="0.25">
      <c r="A144" s="35"/>
      <c r="B144" s="13" t="s">
        <v>16</v>
      </c>
      <c r="C144" s="7"/>
      <c r="D144" s="14">
        <f>D167+D215+D220+D227+D242+D273+D253+D232+D237+D161</f>
        <v>416629</v>
      </c>
      <c r="E144" s="12">
        <f>E167+E215+E220+E227+E242+E273+E253+E232+E237+E161+E153+E157+E257+E261+E265+E269+E247</f>
        <v>730436.2</v>
      </c>
      <c r="F144" s="14">
        <f>F167+F215+F220+F227+F242+F273+F253+F232+F237+F161+F153+F157+F257+F261+F265+F269+F247</f>
        <v>930167</v>
      </c>
      <c r="G144" s="12">
        <f t="shared" si="18"/>
        <v>199730.80000000005</v>
      </c>
      <c r="H144" s="9"/>
    </row>
    <row r="145" spans="1:8" ht="18.75" x14ac:dyDescent="0.25">
      <c r="A145" s="35"/>
      <c r="B145" s="16" t="s">
        <v>17</v>
      </c>
      <c r="C145" s="7"/>
      <c r="D145" s="9">
        <f>D168+D216+D221+D228+D243+D274+D254+D233+D238+D162</f>
        <v>1223639.7999999998</v>
      </c>
      <c r="E145" s="12">
        <f>E168+E216+E221+E228+E243+E274+E254+E233+E238+E162+E158+E154+E258+E248</f>
        <v>2036366.8</v>
      </c>
      <c r="F145" s="14">
        <f>F168+F216+F221+F228+F243+F274+F254+F233+F238+F162+F158+F154+F258+F248</f>
        <v>2593191</v>
      </c>
      <c r="G145" s="12">
        <f t="shared" si="18"/>
        <v>556824.19999999995</v>
      </c>
      <c r="H145" s="9"/>
    </row>
    <row r="146" spans="1:8" ht="18.75" x14ac:dyDescent="0.25">
      <c r="A146" s="35"/>
      <c r="B146" s="13" t="s">
        <v>18</v>
      </c>
      <c r="C146" s="7"/>
      <c r="D146" s="9">
        <f>D169+D217+D222+D229+D244+D275+D234+D239</f>
        <v>1397065.5</v>
      </c>
      <c r="E146" s="12">
        <f>E169+E217+E222+E229+E244+E275+E234+E239</f>
        <v>1397065.5999999999</v>
      </c>
      <c r="F146" s="9">
        <f>F169+F217+F222+F229+F244+F275+F234+F239</f>
        <v>1751621.6</v>
      </c>
      <c r="G146" s="12">
        <f t="shared" si="18"/>
        <v>354556.00000000023</v>
      </c>
      <c r="H146" s="9"/>
    </row>
    <row r="147" spans="1:8" ht="19.5" x14ac:dyDescent="0.25">
      <c r="A147" s="31"/>
      <c r="B147" s="21" t="s">
        <v>80</v>
      </c>
      <c r="C147" s="22" t="s">
        <v>81</v>
      </c>
      <c r="D147" s="23">
        <f>D148</f>
        <v>3037334.3</v>
      </c>
      <c r="E147" s="24">
        <f>E148</f>
        <v>4163868.6000000006</v>
      </c>
      <c r="F147" s="23">
        <f>F148</f>
        <v>5274979.5999999996</v>
      </c>
      <c r="G147" s="12">
        <f t="shared" si="18"/>
        <v>1111110.9999999991</v>
      </c>
      <c r="H147" s="23"/>
    </row>
    <row r="148" spans="1:8" ht="33" x14ac:dyDescent="0.25">
      <c r="A148" s="35"/>
      <c r="B148" s="25" t="s">
        <v>82</v>
      </c>
      <c r="C148" s="18" t="s">
        <v>81</v>
      </c>
      <c r="D148" s="19">
        <f>SUM(D149,D223)</f>
        <v>3037334.3</v>
      </c>
      <c r="E148" s="11">
        <f>SUM(E149,E223)</f>
        <v>4163868.6000000006</v>
      </c>
      <c r="F148" s="19">
        <f>SUM(F149,F223)</f>
        <v>5274979.5999999996</v>
      </c>
      <c r="G148" s="12">
        <f t="shared" si="18"/>
        <v>1111110.9999999991</v>
      </c>
      <c r="H148" s="9"/>
    </row>
    <row r="149" spans="1:8" ht="33" customHeight="1" x14ac:dyDescent="0.25">
      <c r="A149" s="35"/>
      <c r="B149" s="25" t="s">
        <v>83</v>
      </c>
      <c r="C149" s="18" t="s">
        <v>81</v>
      </c>
      <c r="D149" s="29">
        <f>SUM(D150,D164,D170)</f>
        <v>0</v>
      </c>
      <c r="E149" s="11">
        <f>E150+E170</f>
        <v>369565.2</v>
      </c>
      <c r="F149" s="29">
        <f>F150+F170</f>
        <v>141413</v>
      </c>
      <c r="G149" s="12">
        <f t="shared" si="18"/>
        <v>-228152.2</v>
      </c>
      <c r="H149" s="9"/>
    </row>
    <row r="150" spans="1:8" ht="33" hidden="1" customHeight="1" x14ac:dyDescent="0.25">
      <c r="A150" s="35"/>
      <c r="B150" s="25" t="s">
        <v>84</v>
      </c>
      <c r="C150" s="18" t="s">
        <v>81</v>
      </c>
      <c r="D150" s="29">
        <f>D159</f>
        <v>0</v>
      </c>
      <c r="E150" s="11">
        <f>E151+E155</f>
        <v>258152.2</v>
      </c>
      <c r="F150" s="11">
        <f>F151+F155</f>
        <v>0</v>
      </c>
      <c r="G150" s="12">
        <f t="shared" si="18"/>
        <v>-258152.2</v>
      </c>
      <c r="H150" s="9"/>
    </row>
    <row r="151" spans="1:8" ht="74.25" hidden="1" customHeight="1" x14ac:dyDescent="0.25">
      <c r="A151" s="35" t="s">
        <v>85</v>
      </c>
      <c r="B151" s="26" t="s">
        <v>86</v>
      </c>
      <c r="C151" s="7" t="s">
        <v>81</v>
      </c>
      <c r="D151" s="14">
        <f>SUM(D153:D155)</f>
        <v>0</v>
      </c>
      <c r="E151" s="12">
        <f>SUM(E153:E154)</f>
        <v>112771.7</v>
      </c>
      <c r="F151" s="12">
        <f>SUM(F153:F154)</f>
        <v>0</v>
      </c>
      <c r="G151" s="12">
        <f t="shared" si="18"/>
        <v>-112771.7</v>
      </c>
      <c r="H151" s="20" t="s">
        <v>71</v>
      </c>
    </row>
    <row r="152" spans="1:8" ht="18.75" hidden="1" customHeight="1" x14ac:dyDescent="0.25">
      <c r="A152" s="35"/>
      <c r="B152" s="16" t="s">
        <v>15</v>
      </c>
      <c r="C152" s="18"/>
      <c r="D152" s="29"/>
      <c r="E152" s="11"/>
      <c r="F152" s="11"/>
      <c r="G152" s="12">
        <f t="shared" si="18"/>
        <v>0</v>
      </c>
      <c r="H152" s="9"/>
    </row>
    <row r="153" spans="1:8" ht="18.75" hidden="1" customHeight="1" x14ac:dyDescent="0.25">
      <c r="A153" s="35"/>
      <c r="B153" s="13" t="s">
        <v>16</v>
      </c>
      <c r="C153" s="18"/>
      <c r="D153" s="14"/>
      <c r="E153" s="9">
        <v>29771.7</v>
      </c>
      <c r="F153" s="12"/>
      <c r="G153" s="12">
        <f t="shared" si="18"/>
        <v>-29771.7</v>
      </c>
      <c r="H153" s="9"/>
    </row>
    <row r="154" spans="1:8" ht="18.75" hidden="1" customHeight="1" x14ac:dyDescent="0.25">
      <c r="A154" s="35"/>
      <c r="B154" s="16" t="s">
        <v>40</v>
      </c>
      <c r="C154" s="18"/>
      <c r="D154" s="14"/>
      <c r="E154" s="12">
        <v>83000</v>
      </c>
      <c r="F154" s="12"/>
      <c r="G154" s="12">
        <f t="shared" si="18"/>
        <v>-83000</v>
      </c>
      <c r="H154" s="9"/>
    </row>
    <row r="155" spans="1:8" ht="64.5" hidden="1" customHeight="1" x14ac:dyDescent="0.25">
      <c r="A155" s="35" t="s">
        <v>85</v>
      </c>
      <c r="B155" s="26" t="s">
        <v>87</v>
      </c>
      <c r="C155" s="7" t="s">
        <v>81</v>
      </c>
      <c r="D155" s="14">
        <f>SUM(D157:D159)</f>
        <v>0</v>
      </c>
      <c r="E155" s="12">
        <f>SUM(E157:E159)</f>
        <v>145380.5</v>
      </c>
      <c r="F155" s="12">
        <f>SUM(F157:F159)</f>
        <v>0</v>
      </c>
      <c r="G155" s="12">
        <f t="shared" si="18"/>
        <v>-145380.5</v>
      </c>
      <c r="H155" s="20" t="s">
        <v>71</v>
      </c>
    </row>
    <row r="156" spans="1:8" ht="18.75" hidden="1" customHeight="1" x14ac:dyDescent="0.25">
      <c r="A156" s="35"/>
      <c r="B156" s="16" t="s">
        <v>15</v>
      </c>
      <c r="C156" s="18"/>
      <c r="D156" s="29"/>
      <c r="E156" s="11"/>
      <c r="F156" s="11"/>
      <c r="G156" s="12">
        <f t="shared" si="18"/>
        <v>0</v>
      </c>
      <c r="H156" s="9"/>
    </row>
    <row r="157" spans="1:8" ht="18.75" hidden="1" customHeight="1" x14ac:dyDescent="0.25">
      <c r="A157" s="35"/>
      <c r="B157" s="13" t="s">
        <v>16</v>
      </c>
      <c r="C157" s="18"/>
      <c r="D157" s="14"/>
      <c r="E157" s="9">
        <v>38380.5</v>
      </c>
      <c r="F157" s="12"/>
      <c r="G157" s="12">
        <f t="shared" si="18"/>
        <v>-38380.5</v>
      </c>
      <c r="H157" s="9"/>
    </row>
    <row r="158" spans="1:8" ht="18.75" hidden="1" customHeight="1" x14ac:dyDescent="0.25">
      <c r="A158" s="35"/>
      <c r="B158" s="16" t="s">
        <v>40</v>
      </c>
      <c r="C158" s="18"/>
      <c r="D158" s="14"/>
      <c r="E158" s="12">
        <v>107000</v>
      </c>
      <c r="F158" s="12"/>
      <c r="G158" s="12">
        <f t="shared" si="18"/>
        <v>-107000</v>
      </c>
      <c r="H158" s="9"/>
    </row>
    <row r="159" spans="1:8" ht="49.5" hidden="1" customHeight="1" x14ac:dyDescent="0.25">
      <c r="A159" s="35" t="s">
        <v>38</v>
      </c>
      <c r="B159" s="26" t="s">
        <v>88</v>
      </c>
      <c r="C159" s="7" t="s">
        <v>81</v>
      </c>
      <c r="D159" s="14">
        <f>SUM(D161:D163)</f>
        <v>0</v>
      </c>
      <c r="E159" s="12">
        <f>SUM(E161:E163)</f>
        <v>0</v>
      </c>
      <c r="F159" s="12">
        <f>SUM(F161:F163)</f>
        <v>0</v>
      </c>
      <c r="G159" s="12">
        <f t="shared" si="18"/>
        <v>0</v>
      </c>
      <c r="H159" s="9" t="s">
        <v>56</v>
      </c>
    </row>
    <row r="160" spans="1:8" ht="18.75" hidden="1" customHeight="1" x14ac:dyDescent="0.25">
      <c r="A160" s="35"/>
      <c r="B160" s="16" t="s">
        <v>15</v>
      </c>
      <c r="C160" s="18"/>
      <c r="D160" s="29"/>
      <c r="E160" s="11"/>
      <c r="F160" s="11"/>
      <c r="G160" s="12">
        <f t="shared" si="18"/>
        <v>0</v>
      </c>
      <c r="H160" s="9"/>
    </row>
    <row r="161" spans="1:8" ht="18.75" hidden="1" customHeight="1" x14ac:dyDescent="0.25">
      <c r="A161" s="35"/>
      <c r="B161" s="13" t="s">
        <v>16</v>
      </c>
      <c r="C161" s="18"/>
      <c r="D161" s="14"/>
      <c r="E161" s="12"/>
      <c r="F161" s="12"/>
      <c r="G161" s="12">
        <f t="shared" si="18"/>
        <v>0</v>
      </c>
      <c r="H161" s="9"/>
    </row>
    <row r="162" spans="1:8" ht="18.75" hidden="1" customHeight="1" x14ac:dyDescent="0.25">
      <c r="A162" s="35"/>
      <c r="B162" s="16" t="s">
        <v>40</v>
      </c>
      <c r="C162" s="18"/>
      <c r="D162" s="14"/>
      <c r="E162" s="12"/>
      <c r="F162" s="12"/>
      <c r="G162" s="12">
        <f t="shared" si="18"/>
        <v>0</v>
      </c>
      <c r="H162" s="9"/>
    </row>
    <row r="163" spans="1:8" ht="18.75" hidden="1" customHeight="1" x14ac:dyDescent="0.25">
      <c r="A163" s="35"/>
      <c r="B163" s="13" t="s">
        <v>18</v>
      </c>
      <c r="C163" s="18"/>
      <c r="D163" s="14"/>
      <c r="E163" s="12"/>
      <c r="F163" s="12"/>
      <c r="G163" s="12">
        <f t="shared" si="18"/>
        <v>0</v>
      </c>
      <c r="H163" s="9"/>
    </row>
    <row r="164" spans="1:8" ht="18.75" hidden="1" customHeight="1" x14ac:dyDescent="0.25">
      <c r="A164" s="35"/>
      <c r="B164" s="25" t="s">
        <v>89</v>
      </c>
      <c r="C164" s="18" t="s">
        <v>81</v>
      </c>
      <c r="D164" s="19">
        <f>SUM(D165)</f>
        <v>0</v>
      </c>
      <c r="E164" s="11">
        <f>SUM(E165)</f>
        <v>0</v>
      </c>
      <c r="F164" s="11">
        <f>SUM(F165)</f>
        <v>0</v>
      </c>
      <c r="G164" s="12">
        <f t="shared" si="18"/>
        <v>0</v>
      </c>
      <c r="H164" s="9">
        <f>SUM(H165)</f>
        <v>0</v>
      </c>
    </row>
    <row r="165" spans="1:8" ht="49.5" hidden="1" customHeight="1" x14ac:dyDescent="0.25">
      <c r="A165" s="7" t="s">
        <v>35</v>
      </c>
      <c r="B165" s="30" t="s">
        <v>90</v>
      </c>
      <c r="C165" s="7" t="s">
        <v>81</v>
      </c>
      <c r="D165" s="9">
        <f>SUM(D167:D169)</f>
        <v>0</v>
      </c>
      <c r="E165" s="12">
        <f>SUM(E167:E169)</f>
        <v>0</v>
      </c>
      <c r="F165" s="12">
        <f>SUM(F167:F169)</f>
        <v>0</v>
      </c>
      <c r="G165" s="12">
        <f t="shared" si="18"/>
        <v>0</v>
      </c>
      <c r="H165" s="9" t="s">
        <v>56</v>
      </c>
    </row>
    <row r="166" spans="1:8" ht="18.75" hidden="1" customHeight="1" x14ac:dyDescent="0.25">
      <c r="A166" s="35"/>
      <c r="B166" s="16" t="s">
        <v>15</v>
      </c>
      <c r="C166" s="18"/>
      <c r="D166" s="14"/>
      <c r="E166" s="12"/>
      <c r="F166" s="12"/>
      <c r="G166" s="12">
        <f t="shared" si="18"/>
        <v>0</v>
      </c>
      <c r="H166" s="9"/>
    </row>
    <row r="167" spans="1:8" ht="18.75" hidden="1" customHeight="1" x14ac:dyDescent="0.25">
      <c r="A167" s="35"/>
      <c r="B167" s="13" t="s">
        <v>16</v>
      </c>
      <c r="C167" s="18"/>
      <c r="D167" s="14"/>
      <c r="E167" s="12"/>
      <c r="F167" s="12"/>
      <c r="G167" s="12">
        <f t="shared" si="18"/>
        <v>0</v>
      </c>
      <c r="H167" s="9"/>
    </row>
    <row r="168" spans="1:8" ht="18.75" hidden="1" customHeight="1" x14ac:dyDescent="0.25">
      <c r="A168" s="35"/>
      <c r="B168" s="16" t="s">
        <v>40</v>
      </c>
      <c r="C168" s="18"/>
      <c r="D168" s="9"/>
      <c r="E168" s="12"/>
      <c r="F168" s="12"/>
      <c r="G168" s="12">
        <f t="shared" si="18"/>
        <v>0</v>
      </c>
      <c r="H168" s="9"/>
    </row>
    <row r="169" spans="1:8" ht="18.75" hidden="1" customHeight="1" x14ac:dyDescent="0.25">
      <c r="A169" s="35"/>
      <c r="B169" s="13" t="s">
        <v>18</v>
      </c>
      <c r="C169" s="18"/>
      <c r="D169" s="9"/>
      <c r="E169" s="12"/>
      <c r="F169" s="12"/>
      <c r="G169" s="12">
        <f t="shared" si="18"/>
        <v>0</v>
      </c>
      <c r="H169" s="9"/>
    </row>
    <row r="170" spans="1:8" ht="56.25" customHeight="1" x14ac:dyDescent="0.25">
      <c r="A170" s="35"/>
      <c r="B170" s="41" t="s">
        <v>91</v>
      </c>
      <c r="C170" s="18" t="s">
        <v>81</v>
      </c>
      <c r="D170" s="19">
        <f>D171</f>
        <v>0</v>
      </c>
      <c r="E170" s="11">
        <f>E171</f>
        <v>111413</v>
      </c>
      <c r="F170" s="29">
        <f>F171</f>
        <v>141413</v>
      </c>
      <c r="G170" s="12">
        <f t="shared" si="18"/>
        <v>30000</v>
      </c>
      <c r="H170" s="9"/>
    </row>
    <row r="171" spans="1:8" ht="99" customHeight="1" x14ac:dyDescent="0.25">
      <c r="A171" s="35"/>
      <c r="B171" s="41" t="s">
        <v>92</v>
      </c>
      <c r="C171" s="18" t="s">
        <v>81</v>
      </c>
      <c r="D171" s="19">
        <f>SUM(D172,D177,D182,D188,D193,D198,D203,D208,D213,D218)</f>
        <v>0</v>
      </c>
      <c r="E171" s="11">
        <f>SUM(E172,E177,E182,E188,E193,E198,E203,E208,E213,E218)</f>
        <v>111413</v>
      </c>
      <c r="F171" s="29">
        <f>SUM(F172,F177,F182,F188,F193,F198,F203,F208,F213,F218)</f>
        <v>141413</v>
      </c>
      <c r="G171" s="12">
        <f t="shared" si="18"/>
        <v>30000</v>
      </c>
      <c r="H171" s="9"/>
    </row>
    <row r="172" spans="1:8" ht="66" hidden="1" customHeight="1" x14ac:dyDescent="0.25">
      <c r="A172" s="35" t="s">
        <v>93</v>
      </c>
      <c r="B172" s="38" t="s">
        <v>94</v>
      </c>
      <c r="C172" s="7" t="s">
        <v>81</v>
      </c>
      <c r="D172" s="9">
        <f>SUM(D174:D176)</f>
        <v>0</v>
      </c>
      <c r="E172" s="12">
        <f>SUM(E174:E176)</f>
        <v>0</v>
      </c>
      <c r="F172" s="14">
        <f>SUM(F174:F176)</f>
        <v>0</v>
      </c>
      <c r="G172" s="12">
        <f t="shared" si="18"/>
        <v>0</v>
      </c>
      <c r="H172" s="9" t="s">
        <v>56</v>
      </c>
    </row>
    <row r="173" spans="1:8" ht="18.75" hidden="1" customHeight="1" x14ac:dyDescent="0.25">
      <c r="A173" s="35"/>
      <c r="B173" s="16" t="s">
        <v>15</v>
      </c>
      <c r="C173" s="18"/>
      <c r="D173" s="19"/>
      <c r="E173" s="11"/>
      <c r="F173" s="29"/>
      <c r="G173" s="12">
        <f t="shared" si="18"/>
        <v>0</v>
      </c>
      <c r="H173" s="9"/>
    </row>
    <row r="174" spans="1:8" ht="18.75" hidden="1" customHeight="1" x14ac:dyDescent="0.25">
      <c r="A174" s="35"/>
      <c r="B174" s="13" t="s">
        <v>16</v>
      </c>
      <c r="C174" s="7"/>
      <c r="D174" s="9"/>
      <c r="E174" s="12"/>
      <c r="F174" s="14"/>
      <c r="G174" s="12">
        <f t="shared" si="18"/>
        <v>0</v>
      </c>
      <c r="H174" s="9"/>
    </row>
    <row r="175" spans="1:8" ht="18.75" hidden="1" customHeight="1" x14ac:dyDescent="0.25">
      <c r="A175" s="35"/>
      <c r="B175" s="16" t="s">
        <v>40</v>
      </c>
      <c r="C175" s="7"/>
      <c r="D175" s="9"/>
      <c r="E175" s="12"/>
      <c r="F175" s="14"/>
      <c r="G175" s="12">
        <f t="shared" si="18"/>
        <v>0</v>
      </c>
      <c r="H175" s="9"/>
    </row>
    <row r="176" spans="1:8" ht="18.75" hidden="1" customHeight="1" x14ac:dyDescent="0.25">
      <c r="A176" s="35"/>
      <c r="B176" s="13" t="s">
        <v>18</v>
      </c>
      <c r="C176" s="7"/>
      <c r="D176" s="9"/>
      <c r="E176" s="12"/>
      <c r="F176" s="14"/>
      <c r="G176" s="12">
        <f t="shared" si="18"/>
        <v>0</v>
      </c>
      <c r="H176" s="9"/>
    </row>
    <row r="177" spans="1:8" ht="66" hidden="1" customHeight="1" x14ac:dyDescent="0.25">
      <c r="A177" s="35" t="s">
        <v>85</v>
      </c>
      <c r="B177" s="38" t="s">
        <v>95</v>
      </c>
      <c r="C177" s="7" t="s">
        <v>81</v>
      </c>
      <c r="D177" s="9">
        <f>SUM(D179:D181)</f>
        <v>0</v>
      </c>
      <c r="E177" s="12">
        <f>SUM(E179:E181)</f>
        <v>0</v>
      </c>
      <c r="F177" s="14">
        <f>SUM(F179:F181)</f>
        <v>0</v>
      </c>
      <c r="G177" s="12">
        <f t="shared" si="18"/>
        <v>0</v>
      </c>
      <c r="H177" s="9" t="s">
        <v>56</v>
      </c>
    </row>
    <row r="178" spans="1:8" ht="18.75" hidden="1" customHeight="1" x14ac:dyDescent="0.25">
      <c r="A178" s="35"/>
      <c r="B178" s="16" t="s">
        <v>15</v>
      </c>
      <c r="C178" s="7"/>
      <c r="D178" s="9"/>
      <c r="E178" s="12"/>
      <c r="F178" s="14"/>
      <c r="G178" s="12">
        <f t="shared" si="18"/>
        <v>0</v>
      </c>
      <c r="H178" s="9"/>
    </row>
    <row r="179" spans="1:8" ht="18.75" hidden="1" customHeight="1" x14ac:dyDescent="0.25">
      <c r="A179" s="35"/>
      <c r="B179" s="13" t="s">
        <v>16</v>
      </c>
      <c r="C179" s="7"/>
      <c r="D179" s="9"/>
      <c r="E179" s="12"/>
      <c r="F179" s="14"/>
      <c r="G179" s="12">
        <f t="shared" si="18"/>
        <v>0</v>
      </c>
      <c r="H179" s="9"/>
    </row>
    <row r="180" spans="1:8" ht="18.75" hidden="1" customHeight="1" x14ac:dyDescent="0.25">
      <c r="A180" s="35"/>
      <c r="B180" s="16" t="s">
        <v>40</v>
      </c>
      <c r="C180" s="7"/>
      <c r="D180" s="14"/>
      <c r="E180" s="12"/>
      <c r="F180" s="14"/>
      <c r="G180" s="12">
        <f t="shared" si="18"/>
        <v>0</v>
      </c>
      <c r="H180" s="9"/>
    </row>
    <row r="181" spans="1:8" ht="18.75" hidden="1" customHeight="1" x14ac:dyDescent="0.25">
      <c r="A181" s="35"/>
      <c r="B181" s="13" t="s">
        <v>18</v>
      </c>
      <c r="C181" s="7"/>
      <c r="D181" s="9"/>
      <c r="E181" s="12"/>
      <c r="F181" s="14"/>
      <c r="G181" s="12">
        <f t="shared" si="18"/>
        <v>0</v>
      </c>
      <c r="H181" s="9"/>
    </row>
    <row r="182" spans="1:8" ht="82.5" hidden="1" customHeight="1" x14ac:dyDescent="0.25">
      <c r="A182" s="35" t="s">
        <v>96</v>
      </c>
      <c r="B182" s="38" t="s">
        <v>97</v>
      </c>
      <c r="C182" s="7" t="s">
        <v>81</v>
      </c>
      <c r="D182" s="9">
        <f>SUM(D184:D186)</f>
        <v>0</v>
      </c>
      <c r="E182" s="12">
        <f>SUM(E184:E186)</f>
        <v>0</v>
      </c>
      <c r="F182" s="14">
        <f>SUM(F184:F186)</f>
        <v>0</v>
      </c>
      <c r="G182" s="12">
        <f t="shared" si="18"/>
        <v>0</v>
      </c>
      <c r="H182" s="9" t="s">
        <v>56</v>
      </c>
    </row>
    <row r="183" spans="1:8" ht="18.75" hidden="1" customHeight="1" x14ac:dyDescent="0.25">
      <c r="A183" s="35"/>
      <c r="B183" s="16" t="s">
        <v>15</v>
      </c>
      <c r="C183" s="7"/>
      <c r="D183" s="9"/>
      <c r="E183" s="12"/>
      <c r="F183" s="14"/>
      <c r="G183" s="12">
        <f t="shared" si="18"/>
        <v>0</v>
      </c>
      <c r="H183" s="9"/>
    </row>
    <row r="184" spans="1:8" ht="18.75" hidden="1" customHeight="1" x14ac:dyDescent="0.25">
      <c r="A184" s="35"/>
      <c r="B184" s="13" t="s">
        <v>16</v>
      </c>
      <c r="C184" s="7"/>
      <c r="D184" s="9"/>
      <c r="E184" s="12"/>
      <c r="F184" s="14"/>
      <c r="G184" s="12">
        <f t="shared" si="18"/>
        <v>0</v>
      </c>
      <c r="H184" s="9"/>
    </row>
    <row r="185" spans="1:8" ht="18.75" hidden="1" customHeight="1" x14ac:dyDescent="0.25">
      <c r="A185" s="35"/>
      <c r="B185" s="16" t="s">
        <v>40</v>
      </c>
      <c r="C185" s="7"/>
      <c r="D185" s="14"/>
      <c r="E185" s="12"/>
      <c r="F185" s="14"/>
      <c r="G185" s="12">
        <f t="shared" si="18"/>
        <v>0</v>
      </c>
      <c r="H185" s="9"/>
    </row>
    <row r="186" spans="1:8" ht="18.75" hidden="1" customHeight="1" x14ac:dyDescent="0.25">
      <c r="A186" s="35"/>
      <c r="B186" s="13" t="s">
        <v>18</v>
      </c>
      <c r="C186" s="7"/>
      <c r="D186" s="9"/>
      <c r="E186" s="12"/>
      <c r="F186" s="14"/>
      <c r="G186" s="12">
        <f t="shared" si="18"/>
        <v>0</v>
      </c>
      <c r="H186" s="9"/>
    </row>
    <row r="187" spans="1:8" ht="18.75" hidden="1" customHeight="1" x14ac:dyDescent="0.25">
      <c r="A187" s="35"/>
      <c r="B187" s="21"/>
      <c r="C187" s="7"/>
      <c r="D187" s="9"/>
      <c r="E187" s="12"/>
      <c r="F187" s="14"/>
      <c r="G187" s="12">
        <f t="shared" si="18"/>
        <v>0</v>
      </c>
      <c r="H187" s="9"/>
    </row>
    <row r="188" spans="1:8" ht="66" hidden="1" customHeight="1" x14ac:dyDescent="0.25">
      <c r="A188" s="35" t="s">
        <v>98</v>
      </c>
      <c r="B188" s="38" t="s">
        <v>99</v>
      </c>
      <c r="C188" s="7" t="s">
        <v>81</v>
      </c>
      <c r="D188" s="9">
        <f>SUM(D190:D192)</f>
        <v>0</v>
      </c>
      <c r="E188" s="12">
        <f>SUM(E190:E192)</f>
        <v>0</v>
      </c>
      <c r="F188" s="14">
        <f>SUM(F190:F192)</f>
        <v>0</v>
      </c>
      <c r="G188" s="12">
        <f t="shared" si="18"/>
        <v>0</v>
      </c>
      <c r="H188" s="9" t="s">
        <v>56</v>
      </c>
    </row>
    <row r="189" spans="1:8" ht="18.75" hidden="1" customHeight="1" x14ac:dyDescent="0.25">
      <c r="A189" s="35"/>
      <c r="B189" s="16" t="s">
        <v>15</v>
      </c>
      <c r="C189" s="7"/>
      <c r="D189" s="9"/>
      <c r="E189" s="12"/>
      <c r="F189" s="14"/>
      <c r="G189" s="12">
        <f t="shared" si="18"/>
        <v>0</v>
      </c>
      <c r="H189" s="14"/>
    </row>
    <row r="190" spans="1:8" ht="18.75" hidden="1" customHeight="1" x14ac:dyDescent="0.25">
      <c r="A190" s="35"/>
      <c r="B190" s="13" t="s">
        <v>16</v>
      </c>
      <c r="C190" s="7"/>
      <c r="D190" s="9"/>
      <c r="E190" s="12"/>
      <c r="F190" s="14"/>
      <c r="G190" s="12">
        <f t="shared" si="18"/>
        <v>0</v>
      </c>
      <c r="H190" s="9"/>
    </row>
    <row r="191" spans="1:8" ht="18.75" hidden="1" customHeight="1" x14ac:dyDescent="0.25">
      <c r="A191" s="35"/>
      <c r="B191" s="16" t="s">
        <v>40</v>
      </c>
      <c r="C191" s="7"/>
      <c r="D191" s="9"/>
      <c r="E191" s="12"/>
      <c r="F191" s="14"/>
      <c r="G191" s="12">
        <f t="shared" si="18"/>
        <v>0</v>
      </c>
      <c r="H191" s="9"/>
    </row>
    <row r="192" spans="1:8" ht="18.75" hidden="1" customHeight="1" x14ac:dyDescent="0.25">
      <c r="A192" s="35"/>
      <c r="B192" s="13" t="s">
        <v>18</v>
      </c>
      <c r="C192" s="7"/>
      <c r="D192" s="9"/>
      <c r="E192" s="12"/>
      <c r="F192" s="14"/>
      <c r="G192" s="12">
        <f t="shared" si="18"/>
        <v>0</v>
      </c>
      <c r="H192" s="9"/>
    </row>
    <row r="193" spans="1:8" ht="66" hidden="1" customHeight="1" x14ac:dyDescent="0.25">
      <c r="A193" s="35" t="s">
        <v>100</v>
      </c>
      <c r="B193" s="38" t="s">
        <v>101</v>
      </c>
      <c r="C193" s="7" t="s">
        <v>81</v>
      </c>
      <c r="D193" s="9">
        <f>SUM(D195:D197)</f>
        <v>0</v>
      </c>
      <c r="E193" s="12">
        <f>SUM(E195:E197)</f>
        <v>0</v>
      </c>
      <c r="F193" s="14">
        <f>SUM(F195:F197)</f>
        <v>0</v>
      </c>
      <c r="G193" s="12">
        <f t="shared" ref="G193:G277" si="20">F193-E193</f>
        <v>0</v>
      </c>
      <c r="H193" s="9" t="s">
        <v>56</v>
      </c>
    </row>
    <row r="194" spans="1:8" ht="18.75" hidden="1" customHeight="1" x14ac:dyDescent="0.25">
      <c r="A194" s="35"/>
      <c r="B194" s="16" t="s">
        <v>15</v>
      </c>
      <c r="C194" s="7"/>
      <c r="D194" s="9"/>
      <c r="E194" s="12"/>
      <c r="F194" s="14"/>
      <c r="G194" s="12">
        <f t="shared" si="20"/>
        <v>0</v>
      </c>
      <c r="H194" s="9"/>
    </row>
    <row r="195" spans="1:8" ht="18.75" hidden="1" customHeight="1" x14ac:dyDescent="0.25">
      <c r="A195" s="35"/>
      <c r="B195" s="13" t="s">
        <v>16</v>
      </c>
      <c r="C195" s="7"/>
      <c r="D195" s="9"/>
      <c r="E195" s="12"/>
      <c r="F195" s="14"/>
      <c r="G195" s="12">
        <f t="shared" si="20"/>
        <v>0</v>
      </c>
      <c r="H195" s="9"/>
    </row>
    <row r="196" spans="1:8" ht="18.75" hidden="1" customHeight="1" x14ac:dyDescent="0.25">
      <c r="A196" s="35"/>
      <c r="B196" s="16" t="s">
        <v>40</v>
      </c>
      <c r="C196" s="7"/>
      <c r="D196" s="9"/>
      <c r="E196" s="12"/>
      <c r="F196" s="14"/>
      <c r="G196" s="12">
        <f t="shared" si="20"/>
        <v>0</v>
      </c>
      <c r="H196" s="9"/>
    </row>
    <row r="197" spans="1:8" ht="18.75" hidden="1" customHeight="1" x14ac:dyDescent="0.25">
      <c r="A197" s="35"/>
      <c r="B197" s="13" t="s">
        <v>18</v>
      </c>
      <c r="C197" s="42"/>
      <c r="D197" s="14"/>
      <c r="E197" s="12"/>
      <c r="F197" s="14"/>
      <c r="G197" s="12">
        <f t="shared" si="20"/>
        <v>0</v>
      </c>
      <c r="H197" s="9"/>
    </row>
    <row r="198" spans="1:8" ht="66" hidden="1" customHeight="1" x14ac:dyDescent="0.25">
      <c r="A198" s="35" t="s">
        <v>102</v>
      </c>
      <c r="B198" s="38" t="s">
        <v>103</v>
      </c>
      <c r="C198" s="7" t="s">
        <v>81</v>
      </c>
      <c r="D198" s="14">
        <f>SUM(D200:D202)</f>
        <v>0</v>
      </c>
      <c r="E198" s="12">
        <f>SUM(E200:E202)</f>
        <v>0</v>
      </c>
      <c r="F198" s="14">
        <f>SUM(F200:F202)</f>
        <v>0</v>
      </c>
      <c r="G198" s="12">
        <f t="shared" si="20"/>
        <v>0</v>
      </c>
      <c r="H198" s="9" t="s">
        <v>56</v>
      </c>
    </row>
    <row r="199" spans="1:8" ht="18.75" hidden="1" customHeight="1" x14ac:dyDescent="0.25">
      <c r="A199" s="35"/>
      <c r="B199" s="16" t="s">
        <v>15</v>
      </c>
      <c r="C199" s="7"/>
      <c r="D199" s="9"/>
      <c r="E199" s="12"/>
      <c r="F199" s="14"/>
      <c r="G199" s="12">
        <f t="shared" si="20"/>
        <v>0</v>
      </c>
      <c r="H199" s="9"/>
    </row>
    <row r="200" spans="1:8" ht="18.75" hidden="1" customHeight="1" x14ac:dyDescent="0.25">
      <c r="A200" s="35"/>
      <c r="B200" s="13" t="s">
        <v>16</v>
      </c>
      <c r="C200" s="7"/>
      <c r="D200" s="9"/>
      <c r="E200" s="12"/>
      <c r="F200" s="14"/>
      <c r="G200" s="12">
        <f t="shared" si="20"/>
        <v>0</v>
      </c>
      <c r="H200" s="9"/>
    </row>
    <row r="201" spans="1:8" ht="18.75" hidden="1" customHeight="1" x14ac:dyDescent="0.25">
      <c r="A201" s="35"/>
      <c r="B201" s="16" t="s">
        <v>40</v>
      </c>
      <c r="C201" s="7"/>
      <c r="D201" s="9"/>
      <c r="E201" s="12"/>
      <c r="F201" s="14"/>
      <c r="G201" s="12">
        <f t="shared" si="20"/>
        <v>0</v>
      </c>
      <c r="H201" s="9"/>
    </row>
    <row r="202" spans="1:8" ht="18.75" hidden="1" customHeight="1" x14ac:dyDescent="0.25">
      <c r="A202" s="35"/>
      <c r="B202" s="13" t="s">
        <v>18</v>
      </c>
      <c r="C202" s="7"/>
      <c r="D202" s="9"/>
      <c r="E202" s="12"/>
      <c r="F202" s="14"/>
      <c r="G202" s="12">
        <f t="shared" si="20"/>
        <v>0</v>
      </c>
      <c r="H202" s="9"/>
    </row>
    <row r="203" spans="1:8" ht="66" hidden="1" customHeight="1" x14ac:dyDescent="0.25">
      <c r="A203" s="35" t="s">
        <v>104</v>
      </c>
      <c r="B203" s="38" t="s">
        <v>105</v>
      </c>
      <c r="C203" s="7" t="s">
        <v>81</v>
      </c>
      <c r="D203" s="9">
        <f>SUM(D205:D207)</f>
        <v>0</v>
      </c>
      <c r="E203" s="12">
        <f>SUM(E205:E207)</f>
        <v>0</v>
      </c>
      <c r="F203" s="14">
        <f>SUM(F205:F207)</f>
        <v>0</v>
      </c>
      <c r="G203" s="12">
        <f t="shared" si="20"/>
        <v>0</v>
      </c>
      <c r="H203" s="9" t="s">
        <v>56</v>
      </c>
    </row>
    <row r="204" spans="1:8" ht="18.75" hidden="1" customHeight="1" x14ac:dyDescent="0.25">
      <c r="A204" s="35"/>
      <c r="B204" s="16" t="s">
        <v>15</v>
      </c>
      <c r="C204" s="7"/>
      <c r="D204" s="9"/>
      <c r="E204" s="12"/>
      <c r="F204" s="14"/>
      <c r="G204" s="12">
        <f t="shared" si="20"/>
        <v>0</v>
      </c>
      <c r="H204" s="9"/>
    </row>
    <row r="205" spans="1:8" ht="18.75" hidden="1" customHeight="1" x14ac:dyDescent="0.25">
      <c r="A205" s="35"/>
      <c r="B205" s="13" t="s">
        <v>16</v>
      </c>
      <c r="C205" s="7"/>
      <c r="D205" s="9"/>
      <c r="E205" s="12"/>
      <c r="F205" s="14"/>
      <c r="G205" s="12">
        <f t="shared" si="20"/>
        <v>0</v>
      </c>
      <c r="H205" s="9"/>
    </row>
    <row r="206" spans="1:8" ht="18.75" hidden="1" customHeight="1" x14ac:dyDescent="0.25">
      <c r="A206" s="35"/>
      <c r="B206" s="16" t="s">
        <v>40</v>
      </c>
      <c r="C206" s="42"/>
      <c r="D206" s="9"/>
      <c r="E206" s="12"/>
      <c r="F206" s="14"/>
      <c r="G206" s="12">
        <f t="shared" si="20"/>
        <v>0</v>
      </c>
      <c r="H206" s="9"/>
    </row>
    <row r="207" spans="1:8" ht="18.75" hidden="1" customHeight="1" x14ac:dyDescent="0.25">
      <c r="A207" s="35"/>
      <c r="B207" s="13" t="s">
        <v>18</v>
      </c>
      <c r="C207" s="42"/>
      <c r="D207" s="9"/>
      <c r="E207" s="12"/>
      <c r="F207" s="14"/>
      <c r="G207" s="12">
        <f t="shared" si="20"/>
        <v>0</v>
      </c>
      <c r="H207" s="9"/>
    </row>
    <row r="208" spans="1:8" ht="66" hidden="1" customHeight="1" x14ac:dyDescent="0.25">
      <c r="A208" s="35" t="s">
        <v>106</v>
      </c>
      <c r="B208" s="38" t="s">
        <v>107</v>
      </c>
      <c r="C208" s="7" t="s">
        <v>81</v>
      </c>
      <c r="D208" s="9">
        <f>SUM(D210:D212)</f>
        <v>0</v>
      </c>
      <c r="E208" s="12">
        <f>SUM(E210:E212)</f>
        <v>0</v>
      </c>
      <c r="F208" s="14">
        <f>SUM(F210:F212)</f>
        <v>0</v>
      </c>
      <c r="G208" s="12">
        <f t="shared" si="20"/>
        <v>0</v>
      </c>
      <c r="H208" s="9" t="s">
        <v>56</v>
      </c>
    </row>
    <row r="209" spans="1:8" ht="18.75" hidden="1" customHeight="1" x14ac:dyDescent="0.25">
      <c r="A209" s="34"/>
      <c r="B209" s="16" t="s">
        <v>15</v>
      </c>
      <c r="C209" s="18"/>
      <c r="D209" s="19"/>
      <c r="E209" s="11"/>
      <c r="F209" s="29"/>
      <c r="G209" s="12">
        <f t="shared" si="20"/>
        <v>0</v>
      </c>
      <c r="H209" s="9"/>
    </row>
    <row r="210" spans="1:8" ht="18.75" hidden="1" customHeight="1" x14ac:dyDescent="0.25">
      <c r="A210" s="35"/>
      <c r="B210" s="13" t="s">
        <v>16</v>
      </c>
      <c r="C210" s="7"/>
      <c r="D210" s="9"/>
      <c r="E210" s="12"/>
      <c r="F210" s="14"/>
      <c r="G210" s="12">
        <f t="shared" si="20"/>
        <v>0</v>
      </c>
      <c r="H210" s="9"/>
    </row>
    <row r="211" spans="1:8" ht="18.75" hidden="1" customHeight="1" x14ac:dyDescent="0.25">
      <c r="A211" s="35"/>
      <c r="B211" s="16" t="s">
        <v>40</v>
      </c>
      <c r="C211" s="7"/>
      <c r="D211" s="9"/>
      <c r="E211" s="12"/>
      <c r="F211" s="14"/>
      <c r="G211" s="12">
        <f t="shared" si="20"/>
        <v>0</v>
      </c>
      <c r="H211" s="9"/>
    </row>
    <row r="212" spans="1:8" ht="18.75" hidden="1" customHeight="1" x14ac:dyDescent="0.25">
      <c r="A212" s="35"/>
      <c r="B212" s="13" t="s">
        <v>18</v>
      </c>
      <c r="C212" s="7"/>
      <c r="D212" s="9"/>
      <c r="E212" s="12"/>
      <c r="F212" s="14"/>
      <c r="G212" s="12">
        <f t="shared" si="20"/>
        <v>0</v>
      </c>
      <c r="H212" s="9"/>
    </row>
    <row r="213" spans="1:8" ht="49.5" customHeight="1" x14ac:dyDescent="0.25">
      <c r="A213" s="7" t="s">
        <v>93</v>
      </c>
      <c r="B213" s="38" t="s">
        <v>108</v>
      </c>
      <c r="C213" s="7" t="s">
        <v>81</v>
      </c>
      <c r="D213" s="9">
        <f>SUM(D215:D217)</f>
        <v>0</v>
      </c>
      <c r="E213" s="12">
        <f>SUM(E215:E217)</f>
        <v>111413</v>
      </c>
      <c r="F213" s="14">
        <f>SUM(F215:F217)</f>
        <v>141413</v>
      </c>
      <c r="G213" s="12">
        <f t="shared" si="20"/>
        <v>30000</v>
      </c>
      <c r="H213" s="9" t="s">
        <v>56</v>
      </c>
    </row>
    <row r="214" spans="1:8" ht="18.75" customHeight="1" x14ac:dyDescent="0.25">
      <c r="A214" s="34"/>
      <c r="B214" s="16" t="s">
        <v>15</v>
      </c>
      <c r="C214" s="18"/>
      <c r="D214" s="19"/>
      <c r="E214" s="11"/>
      <c r="F214" s="29"/>
      <c r="G214" s="12">
        <f t="shared" si="20"/>
        <v>0</v>
      </c>
      <c r="H214" s="9"/>
    </row>
    <row r="215" spans="1:8" ht="18.75" customHeight="1" x14ac:dyDescent="0.25">
      <c r="A215" s="35"/>
      <c r="B215" s="13" t="s">
        <v>16</v>
      </c>
      <c r="C215" s="7"/>
      <c r="D215" s="14"/>
      <c r="E215" s="12">
        <v>29413</v>
      </c>
      <c r="F215" s="14">
        <v>37333</v>
      </c>
      <c r="G215" s="12">
        <f t="shared" si="20"/>
        <v>7920</v>
      </c>
      <c r="H215" s="9"/>
    </row>
    <row r="216" spans="1:8" ht="18.75" customHeight="1" x14ac:dyDescent="0.25">
      <c r="A216" s="35"/>
      <c r="B216" s="16" t="s">
        <v>17</v>
      </c>
      <c r="C216" s="7"/>
      <c r="D216" s="9"/>
      <c r="E216" s="12">
        <v>82000</v>
      </c>
      <c r="F216" s="14">
        <v>104080</v>
      </c>
      <c r="G216" s="12">
        <f t="shared" si="20"/>
        <v>22080</v>
      </c>
      <c r="H216" s="9"/>
    </row>
    <row r="217" spans="1:8" ht="18.75" hidden="1" customHeight="1" x14ac:dyDescent="0.25">
      <c r="A217" s="35"/>
      <c r="B217" s="13" t="s">
        <v>18</v>
      </c>
      <c r="C217" s="7"/>
      <c r="D217" s="9"/>
      <c r="E217" s="12"/>
      <c r="F217" s="12"/>
      <c r="G217" s="12">
        <f t="shared" si="20"/>
        <v>0</v>
      </c>
      <c r="H217" s="9"/>
    </row>
    <row r="218" spans="1:8" ht="49.5" hidden="1" customHeight="1" x14ac:dyDescent="0.25">
      <c r="A218" s="7" t="s">
        <v>41</v>
      </c>
      <c r="B218" s="38" t="s">
        <v>109</v>
      </c>
      <c r="C218" s="7" t="s">
        <v>81</v>
      </c>
      <c r="D218" s="9">
        <f>SUM(D220:D222)</f>
        <v>0</v>
      </c>
      <c r="E218" s="12">
        <f>SUM(E220:E222)</f>
        <v>0</v>
      </c>
      <c r="F218" s="12">
        <f>SUM(F220:F222)</f>
        <v>0</v>
      </c>
      <c r="G218" s="12">
        <f t="shared" si="20"/>
        <v>0</v>
      </c>
      <c r="H218" s="9" t="s">
        <v>56</v>
      </c>
    </row>
    <row r="219" spans="1:8" ht="18.75" hidden="1" customHeight="1" x14ac:dyDescent="0.25">
      <c r="A219" s="34"/>
      <c r="B219" s="16" t="s">
        <v>15</v>
      </c>
      <c r="C219" s="18"/>
      <c r="D219" s="19"/>
      <c r="E219" s="11"/>
      <c r="F219" s="11"/>
      <c r="G219" s="12">
        <f t="shared" si="20"/>
        <v>0</v>
      </c>
      <c r="H219" s="9"/>
    </row>
    <row r="220" spans="1:8" ht="18.75" hidden="1" customHeight="1" x14ac:dyDescent="0.25">
      <c r="A220" s="35"/>
      <c r="B220" s="13" t="s">
        <v>16</v>
      </c>
      <c r="C220" s="7"/>
      <c r="D220" s="14"/>
      <c r="E220" s="12"/>
      <c r="F220" s="12"/>
      <c r="G220" s="12">
        <f t="shared" si="20"/>
        <v>0</v>
      </c>
      <c r="H220" s="9"/>
    </row>
    <row r="221" spans="1:8" ht="18.75" hidden="1" customHeight="1" x14ac:dyDescent="0.25">
      <c r="A221" s="35"/>
      <c r="B221" s="16" t="s">
        <v>40</v>
      </c>
      <c r="C221" s="7"/>
      <c r="D221" s="9"/>
      <c r="E221" s="12"/>
      <c r="F221" s="12"/>
      <c r="G221" s="12">
        <f t="shared" si="20"/>
        <v>0</v>
      </c>
      <c r="H221" s="9"/>
    </row>
    <row r="222" spans="1:8" ht="18.75" hidden="1" customHeight="1" x14ac:dyDescent="0.25">
      <c r="A222" s="35"/>
      <c r="B222" s="13" t="s">
        <v>18</v>
      </c>
      <c r="C222" s="7"/>
      <c r="D222" s="9"/>
      <c r="E222" s="12"/>
      <c r="F222" s="12"/>
      <c r="G222" s="12">
        <f t="shared" si="20"/>
        <v>0</v>
      </c>
      <c r="H222" s="9"/>
    </row>
    <row r="223" spans="1:8" ht="33" x14ac:dyDescent="0.25">
      <c r="A223" s="34"/>
      <c r="B223" s="41" t="s">
        <v>110</v>
      </c>
      <c r="C223" s="18" t="s">
        <v>81</v>
      </c>
      <c r="D223" s="19">
        <f>SUM(D224,D250)</f>
        <v>3037334.3</v>
      </c>
      <c r="E223" s="11">
        <f>SUM(E224,E250)</f>
        <v>3794303.4000000004</v>
      </c>
      <c r="F223" s="19">
        <f>SUM(F224,F250)</f>
        <v>5133566.5999999996</v>
      </c>
      <c r="G223" s="12">
        <f t="shared" si="20"/>
        <v>1339263.1999999993</v>
      </c>
      <c r="H223" s="9"/>
    </row>
    <row r="224" spans="1:8" ht="18.75" x14ac:dyDescent="0.25">
      <c r="A224" s="35"/>
      <c r="B224" s="41" t="s">
        <v>111</v>
      </c>
      <c r="C224" s="18" t="s">
        <v>81</v>
      </c>
      <c r="D224" s="19">
        <f>SUM(D240)+D225+D235+D230</f>
        <v>2822634.3</v>
      </c>
      <c r="E224" s="11">
        <f>SUM(E240)+E225+E235+E230+E245</f>
        <v>3481903.9000000004</v>
      </c>
      <c r="F224" s="29">
        <f>SUM(F240)+F225+F235+F230+F245</f>
        <v>4853552</v>
      </c>
      <c r="G224" s="12">
        <f t="shared" si="20"/>
        <v>1371648.0999999996</v>
      </c>
      <c r="H224" s="9"/>
    </row>
    <row r="225" spans="1:11" ht="49.5" x14ac:dyDescent="0.25">
      <c r="A225" s="7" t="s">
        <v>85</v>
      </c>
      <c r="B225" s="38" t="s">
        <v>112</v>
      </c>
      <c r="C225" s="7" t="s">
        <v>81</v>
      </c>
      <c r="D225" s="9">
        <f>SUM(D227:D229)</f>
        <v>1781400.2999999998</v>
      </c>
      <c r="E225" s="12">
        <f>SUM(E227:E229)</f>
        <v>1795346.2999999998</v>
      </c>
      <c r="F225" s="9">
        <f>SUM(F227:F229)</f>
        <v>2342437.2999999998</v>
      </c>
      <c r="G225" s="12">
        <f t="shared" si="20"/>
        <v>547091</v>
      </c>
      <c r="H225" s="9" t="s">
        <v>56</v>
      </c>
    </row>
    <row r="226" spans="1:11" ht="18.75" x14ac:dyDescent="0.25">
      <c r="A226" s="34"/>
      <c r="B226" s="16" t="s">
        <v>15</v>
      </c>
      <c r="C226" s="18"/>
      <c r="D226" s="19"/>
      <c r="E226" s="11"/>
      <c r="F226" s="19"/>
      <c r="G226" s="12">
        <f t="shared" si="20"/>
        <v>0</v>
      </c>
      <c r="H226" s="9"/>
    </row>
    <row r="227" spans="1:11" ht="18.75" x14ac:dyDescent="0.25">
      <c r="A227" s="35"/>
      <c r="B227" s="13" t="s">
        <v>16</v>
      </c>
      <c r="C227" s="7"/>
      <c r="D227" s="14">
        <v>260714</v>
      </c>
      <c r="E227" s="12">
        <v>274660</v>
      </c>
      <c r="F227" s="14">
        <v>419092</v>
      </c>
      <c r="G227" s="12">
        <f t="shared" si="20"/>
        <v>144432</v>
      </c>
      <c r="H227" s="9"/>
      <c r="J227" s="39"/>
      <c r="K227" s="39"/>
    </row>
    <row r="228" spans="1:11" ht="18.75" x14ac:dyDescent="0.25">
      <c r="A228" s="35"/>
      <c r="B228" s="16" t="s">
        <v>17</v>
      </c>
      <c r="C228" s="7"/>
      <c r="D228" s="9">
        <v>765718.6</v>
      </c>
      <c r="E228" s="12">
        <v>765718.6</v>
      </c>
      <c r="F228" s="9">
        <v>1168377.6000000001</v>
      </c>
      <c r="G228" s="12">
        <f t="shared" si="20"/>
        <v>402659.00000000012</v>
      </c>
      <c r="H228" s="9"/>
    </row>
    <row r="229" spans="1:11" ht="18.75" x14ac:dyDescent="0.25">
      <c r="A229" s="35"/>
      <c r="B229" s="13" t="s">
        <v>18</v>
      </c>
      <c r="C229" s="7"/>
      <c r="D229" s="9">
        <v>754967.7</v>
      </c>
      <c r="E229" s="12">
        <v>754967.7</v>
      </c>
      <c r="F229" s="9">
        <v>754967.7</v>
      </c>
      <c r="G229" s="12">
        <f t="shared" si="20"/>
        <v>0</v>
      </c>
      <c r="H229" s="9"/>
    </row>
    <row r="230" spans="1:11" ht="49.5" x14ac:dyDescent="0.25">
      <c r="A230" s="7" t="s">
        <v>96</v>
      </c>
      <c r="B230" s="43" t="s">
        <v>113</v>
      </c>
      <c r="C230" s="7" t="s">
        <v>81</v>
      </c>
      <c r="D230" s="9">
        <f>SUM(D232+D233)+D234</f>
        <v>650024.1</v>
      </c>
      <c r="E230" s="12">
        <f>SUM(E232+E233)+E234</f>
        <v>1294395.9000000001</v>
      </c>
      <c r="F230" s="20">
        <f>SUM(F232+F233)+F234</f>
        <v>2098951.85</v>
      </c>
      <c r="G230" s="12">
        <f t="shared" si="20"/>
        <v>804555.95</v>
      </c>
      <c r="H230" s="9" t="s">
        <v>56</v>
      </c>
    </row>
    <row r="231" spans="1:11" ht="18.75" x14ac:dyDescent="0.25">
      <c r="A231" s="34"/>
      <c r="B231" s="16" t="s">
        <v>15</v>
      </c>
      <c r="C231" s="18"/>
      <c r="D231" s="19"/>
      <c r="E231" s="11"/>
      <c r="F231" s="44"/>
      <c r="G231" s="12">
        <f t="shared" si="20"/>
        <v>0</v>
      </c>
      <c r="H231" s="9"/>
      <c r="J231" s="45"/>
      <c r="K231" s="45"/>
    </row>
    <row r="232" spans="1:11" ht="18.75" x14ac:dyDescent="0.25">
      <c r="A232" s="35"/>
      <c r="B232" s="13" t="s">
        <v>16</v>
      </c>
      <c r="C232" s="7"/>
      <c r="D232" s="14">
        <f>2230+81351</f>
        <v>83581</v>
      </c>
      <c r="E232" s="12">
        <v>256985.7</v>
      </c>
      <c r="F232" s="9">
        <v>375785.7</v>
      </c>
      <c r="G232" s="12">
        <f t="shared" si="20"/>
        <v>118800</v>
      </c>
      <c r="H232" s="9"/>
    </row>
    <row r="233" spans="1:11" ht="18.75" x14ac:dyDescent="0.25">
      <c r="A233" s="35"/>
      <c r="B233" s="16" t="s">
        <v>17</v>
      </c>
      <c r="C233" s="42"/>
      <c r="D233" s="9">
        <f>6550.4+238927.4</f>
        <v>245477.8</v>
      </c>
      <c r="E233" s="12">
        <v>716444.9</v>
      </c>
      <c r="F233" s="20">
        <v>1047644.85</v>
      </c>
      <c r="G233" s="12">
        <f t="shared" si="20"/>
        <v>331199.94999999995</v>
      </c>
      <c r="H233" s="9"/>
    </row>
    <row r="234" spans="1:11" ht="18.75" x14ac:dyDescent="0.25">
      <c r="A234" s="35"/>
      <c r="B234" s="13" t="s">
        <v>18</v>
      </c>
      <c r="C234" s="7"/>
      <c r="D234" s="9">
        <v>320965.3</v>
      </c>
      <c r="E234" s="12">
        <v>320965.3</v>
      </c>
      <c r="F234" s="9">
        <f>320965.3+354556</f>
        <v>675521.3</v>
      </c>
      <c r="G234" s="12">
        <f t="shared" si="20"/>
        <v>354556.00000000006</v>
      </c>
      <c r="H234" s="9"/>
    </row>
    <row r="235" spans="1:11" ht="49.5" x14ac:dyDescent="0.25">
      <c r="A235" s="7" t="s">
        <v>98</v>
      </c>
      <c r="B235" s="43" t="s">
        <v>114</v>
      </c>
      <c r="C235" s="7" t="s">
        <v>81</v>
      </c>
      <c r="D235" s="9">
        <f>SUM(D237+D238)+D239</f>
        <v>176641.7</v>
      </c>
      <c r="E235" s="12">
        <f>SUM(E237+E238)+E239</f>
        <v>211145.2</v>
      </c>
      <c r="F235" s="9">
        <f>SUM(F237+F238)+F239</f>
        <v>231145.2</v>
      </c>
      <c r="G235" s="12">
        <f t="shared" si="20"/>
        <v>20000</v>
      </c>
      <c r="H235" s="9" t="s">
        <v>56</v>
      </c>
    </row>
    <row r="236" spans="1:11" ht="18.75" x14ac:dyDescent="0.25">
      <c r="A236" s="34"/>
      <c r="B236" s="16" t="s">
        <v>15</v>
      </c>
      <c r="C236" s="18"/>
      <c r="D236" s="19"/>
      <c r="E236" s="11"/>
      <c r="F236" s="19"/>
      <c r="G236" s="12">
        <f t="shared" si="20"/>
        <v>0</v>
      </c>
      <c r="H236" s="9"/>
      <c r="J236" s="45"/>
      <c r="K236" s="45"/>
    </row>
    <row r="237" spans="1:11" ht="18.75" x14ac:dyDescent="0.25">
      <c r="A237" s="35"/>
      <c r="B237" s="13" t="s">
        <v>16</v>
      </c>
      <c r="C237" s="7"/>
      <c r="D237" s="14">
        <f>1008+7029</f>
        <v>8037</v>
      </c>
      <c r="E237" s="12">
        <v>17462.400000000001</v>
      </c>
      <c r="F237" s="9">
        <v>22742.400000000001</v>
      </c>
      <c r="G237" s="12">
        <f t="shared" si="20"/>
        <v>5280</v>
      </c>
      <c r="H237" s="9"/>
    </row>
    <row r="238" spans="1:11" ht="18.75" x14ac:dyDescent="0.25">
      <c r="A238" s="35"/>
      <c r="B238" s="16" t="s">
        <v>17</v>
      </c>
      <c r="C238" s="42"/>
      <c r="D238" s="9">
        <f>2959.2+20645.5</f>
        <v>23604.7</v>
      </c>
      <c r="E238" s="12">
        <v>48682.8</v>
      </c>
      <c r="F238" s="9">
        <v>63402.8</v>
      </c>
      <c r="G238" s="12">
        <f t="shared" si="20"/>
        <v>14720</v>
      </c>
      <c r="H238" s="9"/>
    </row>
    <row r="239" spans="1:11" ht="18.75" x14ac:dyDescent="0.25">
      <c r="A239" s="35"/>
      <c r="B239" s="13" t="s">
        <v>18</v>
      </c>
      <c r="C239" s="7"/>
      <c r="D239" s="9">
        <v>145000</v>
      </c>
      <c r="E239" s="12">
        <v>145000</v>
      </c>
      <c r="F239" s="14">
        <v>145000</v>
      </c>
      <c r="G239" s="12">
        <f t="shared" si="20"/>
        <v>0</v>
      </c>
      <c r="H239" s="9"/>
    </row>
    <row r="240" spans="1:11" ht="49.5" x14ac:dyDescent="0.25">
      <c r="A240" s="7" t="s">
        <v>100</v>
      </c>
      <c r="B240" s="43" t="s">
        <v>173</v>
      </c>
      <c r="C240" s="7" t="s">
        <v>81</v>
      </c>
      <c r="D240" s="9">
        <f>SUM(D242+D243)+D244</f>
        <v>214568.2</v>
      </c>
      <c r="E240" s="12">
        <f>SUM(E242+E243)+E244</f>
        <v>181016.5</v>
      </c>
      <c r="F240" s="20">
        <f>SUM(F242+F243)+F244</f>
        <v>181016.55000000002</v>
      </c>
      <c r="G240" s="12">
        <f t="shared" si="20"/>
        <v>5.0000000017462298E-2</v>
      </c>
      <c r="H240" s="9" t="s">
        <v>56</v>
      </c>
    </row>
    <row r="241" spans="1:11" ht="18.75" x14ac:dyDescent="0.25">
      <c r="A241" s="34"/>
      <c r="B241" s="16" t="s">
        <v>15</v>
      </c>
      <c r="C241" s="18"/>
      <c r="D241" s="19"/>
      <c r="E241" s="11"/>
      <c r="F241" s="11"/>
      <c r="G241" s="12">
        <f t="shared" si="20"/>
        <v>0</v>
      </c>
      <c r="H241" s="9"/>
      <c r="J241" s="45"/>
      <c r="K241" s="45"/>
    </row>
    <row r="242" spans="1:11" ht="18.75" x14ac:dyDescent="0.25">
      <c r="A242" s="35"/>
      <c r="B242" s="13" t="s">
        <v>16</v>
      </c>
      <c r="C242" s="7"/>
      <c r="D242" s="14">
        <f>1224+8539</f>
        <v>9763</v>
      </c>
      <c r="E242" s="12">
        <v>1289.4000000000001</v>
      </c>
      <c r="F242" s="9">
        <v>1289.4000000000001</v>
      </c>
      <c r="G242" s="12">
        <f t="shared" si="20"/>
        <v>0</v>
      </c>
      <c r="H242" s="9"/>
    </row>
    <row r="243" spans="1:11" ht="18.75" x14ac:dyDescent="0.25">
      <c r="A243" s="35"/>
      <c r="B243" s="16" t="s">
        <v>17</v>
      </c>
      <c r="C243" s="42"/>
      <c r="D243" s="9">
        <f>3594.6+25078.1</f>
        <v>28672.699999999997</v>
      </c>
      <c r="E243" s="12">
        <v>3594.5</v>
      </c>
      <c r="F243" s="20">
        <v>3594.55</v>
      </c>
      <c r="G243" s="12">
        <f t="shared" si="20"/>
        <v>5.0000000000181899E-2</v>
      </c>
      <c r="H243" s="9"/>
    </row>
    <row r="244" spans="1:11" ht="18.75" x14ac:dyDescent="0.25">
      <c r="A244" s="35"/>
      <c r="B244" s="13" t="s">
        <v>18</v>
      </c>
      <c r="C244" s="7"/>
      <c r="D244" s="9">
        <v>176132.5</v>
      </c>
      <c r="E244" s="12">
        <v>176132.6</v>
      </c>
      <c r="F244" s="9">
        <v>176132.6</v>
      </c>
      <c r="G244" s="12">
        <f t="shared" si="20"/>
        <v>0</v>
      </c>
      <c r="H244" s="9"/>
    </row>
    <row r="245" spans="1:11" ht="49.5" x14ac:dyDescent="0.25">
      <c r="A245" s="7" t="s">
        <v>102</v>
      </c>
      <c r="B245" s="43" t="s">
        <v>115</v>
      </c>
      <c r="C245" s="7" t="s">
        <v>81</v>
      </c>
      <c r="D245" s="9">
        <f>SUM(D247+D248)+D249</f>
        <v>214568.2</v>
      </c>
      <c r="E245" s="12">
        <f>SUM(E247+E248)+E249</f>
        <v>0</v>
      </c>
      <c r="F245" s="9">
        <f>SUM(F247+F248)+F249</f>
        <v>1.1000000000000001</v>
      </c>
      <c r="G245" s="12">
        <f t="shared" si="20"/>
        <v>1.1000000000000001</v>
      </c>
      <c r="H245" s="9" t="s">
        <v>56</v>
      </c>
    </row>
    <row r="246" spans="1:11" ht="18.75" x14ac:dyDescent="0.25">
      <c r="A246" s="34"/>
      <c r="B246" s="16" t="s">
        <v>15</v>
      </c>
      <c r="C246" s="18"/>
      <c r="D246" s="19"/>
      <c r="E246" s="11"/>
      <c r="F246" s="19"/>
      <c r="G246" s="12">
        <f t="shared" si="20"/>
        <v>0</v>
      </c>
      <c r="H246" s="9"/>
      <c r="J246" s="45"/>
      <c r="K246" s="45"/>
    </row>
    <row r="247" spans="1:11" ht="18.75" x14ac:dyDescent="0.25">
      <c r="A247" s="35"/>
      <c r="B247" s="13" t="s">
        <v>16</v>
      </c>
      <c r="C247" s="7"/>
      <c r="D247" s="14">
        <f>1224+8539</f>
        <v>9763</v>
      </c>
      <c r="E247" s="12"/>
      <c r="F247" s="9">
        <v>0.3</v>
      </c>
      <c r="G247" s="12">
        <f t="shared" si="20"/>
        <v>0.3</v>
      </c>
      <c r="H247" s="9"/>
    </row>
    <row r="248" spans="1:11" ht="18.75" x14ac:dyDescent="0.25">
      <c r="A248" s="35"/>
      <c r="B248" s="16" t="s">
        <v>17</v>
      </c>
      <c r="C248" s="42"/>
      <c r="D248" s="9">
        <f>3594.6+25078.1</f>
        <v>28672.699999999997</v>
      </c>
      <c r="E248" s="12"/>
      <c r="F248" s="9">
        <v>0.8</v>
      </c>
      <c r="G248" s="12">
        <f t="shared" si="20"/>
        <v>0.8</v>
      </c>
      <c r="H248" s="9"/>
    </row>
    <row r="249" spans="1:11" ht="18.75" hidden="1" x14ac:dyDescent="0.25">
      <c r="A249" s="35"/>
      <c r="B249" s="13" t="s">
        <v>18</v>
      </c>
      <c r="C249" s="7"/>
      <c r="D249" s="9">
        <v>176132.5</v>
      </c>
      <c r="E249" s="12"/>
      <c r="F249" s="9"/>
      <c r="G249" s="12">
        <f t="shared" si="20"/>
        <v>0</v>
      </c>
      <c r="H249" s="9"/>
    </row>
    <row r="250" spans="1:11" ht="33" x14ac:dyDescent="0.25">
      <c r="A250" s="34"/>
      <c r="B250" s="41" t="s">
        <v>116</v>
      </c>
      <c r="C250" s="18" t="s">
        <v>81</v>
      </c>
      <c r="D250" s="19">
        <f>D271+D251</f>
        <v>214700</v>
      </c>
      <c r="E250" s="11">
        <f>E251+E255+E259+E263+E267+E271</f>
        <v>312399.5</v>
      </c>
      <c r="F250" s="19">
        <f>F251+F255+F259+F263+F267+F271</f>
        <v>280014.59999999992</v>
      </c>
      <c r="G250" s="12">
        <f t="shared" si="20"/>
        <v>-32384.900000000081</v>
      </c>
      <c r="H250" s="9"/>
    </row>
    <row r="251" spans="1:11" ht="49.5" x14ac:dyDescent="0.25">
      <c r="A251" s="35" t="s">
        <v>104</v>
      </c>
      <c r="B251" s="43" t="s">
        <v>117</v>
      </c>
      <c r="C251" s="7" t="s">
        <v>81</v>
      </c>
      <c r="D251" s="14">
        <f>SUM(D253+D254)</f>
        <v>214700</v>
      </c>
      <c r="E251" s="12">
        <f>SUM(E253+E254)</f>
        <v>278432.09999999998</v>
      </c>
      <c r="F251" s="9">
        <f>SUM(F253+F254)</f>
        <v>280013.2</v>
      </c>
      <c r="G251" s="12">
        <f t="shared" si="20"/>
        <v>1581.1000000000349</v>
      </c>
      <c r="H251" s="9" t="s">
        <v>56</v>
      </c>
    </row>
    <row r="252" spans="1:11" ht="18.75" x14ac:dyDescent="0.25">
      <c r="A252" s="34"/>
      <c r="B252" s="16" t="s">
        <v>15</v>
      </c>
      <c r="C252" s="18"/>
      <c r="D252" s="29"/>
      <c r="E252" s="11"/>
      <c r="F252" s="19"/>
      <c r="G252" s="12">
        <f t="shared" si="20"/>
        <v>0</v>
      </c>
      <c r="H252" s="9"/>
    </row>
    <row r="253" spans="1:11" ht="18.75" x14ac:dyDescent="0.25">
      <c r="A253" s="35"/>
      <c r="B253" s="13" t="s">
        <v>16</v>
      </c>
      <c r="C253" s="7"/>
      <c r="D253" s="14">
        <v>54534</v>
      </c>
      <c r="E253" s="12">
        <v>73506.100000000006</v>
      </c>
      <c r="F253" s="9">
        <v>73923.5</v>
      </c>
      <c r="G253" s="12">
        <f t="shared" si="20"/>
        <v>417.39999999999418</v>
      </c>
      <c r="H253" s="9"/>
    </row>
    <row r="254" spans="1:11" ht="18.75" x14ac:dyDescent="0.25">
      <c r="A254" s="35"/>
      <c r="B254" s="16" t="s">
        <v>17</v>
      </c>
      <c r="C254" s="42"/>
      <c r="D254" s="14">
        <v>160166</v>
      </c>
      <c r="E254" s="12">
        <f>160166+44760</f>
        <v>204926</v>
      </c>
      <c r="F254" s="9">
        <v>206089.7</v>
      </c>
      <c r="G254" s="12">
        <f t="shared" si="20"/>
        <v>1163.7000000000116</v>
      </c>
      <c r="H254" s="9"/>
    </row>
    <row r="255" spans="1:11" ht="49.5" x14ac:dyDescent="0.25">
      <c r="A255" s="7" t="s">
        <v>106</v>
      </c>
      <c r="B255" s="43" t="s">
        <v>118</v>
      </c>
      <c r="C255" s="7" t="s">
        <v>81</v>
      </c>
      <c r="D255" s="9">
        <f>SUM(D257:D259)</f>
        <v>0</v>
      </c>
      <c r="E255" s="12">
        <f>SUM(E257:E258)</f>
        <v>33967.4</v>
      </c>
      <c r="F255" s="14">
        <f>SUM(F257:F258)</f>
        <v>1</v>
      </c>
      <c r="G255" s="12">
        <f t="shared" si="20"/>
        <v>-33966.400000000001</v>
      </c>
      <c r="H255" s="9" t="s">
        <v>56</v>
      </c>
    </row>
    <row r="256" spans="1:11" ht="18.75" x14ac:dyDescent="0.25">
      <c r="A256" s="34"/>
      <c r="B256" s="16" t="s">
        <v>15</v>
      </c>
      <c r="C256" s="18"/>
      <c r="D256" s="19"/>
      <c r="E256" s="11"/>
      <c r="F256" s="19"/>
      <c r="G256" s="12">
        <f t="shared" si="20"/>
        <v>0</v>
      </c>
      <c r="H256" s="9"/>
    </row>
    <row r="257" spans="1:8" ht="18.75" x14ac:dyDescent="0.25">
      <c r="A257" s="35"/>
      <c r="B257" s="13" t="s">
        <v>16</v>
      </c>
      <c r="C257" s="7"/>
      <c r="D257" s="14"/>
      <c r="E257" s="12">
        <v>8967.4</v>
      </c>
      <c r="F257" s="9">
        <v>0.3</v>
      </c>
      <c r="G257" s="12">
        <f t="shared" si="20"/>
        <v>-8967.1</v>
      </c>
      <c r="H257" s="9"/>
    </row>
    <row r="258" spans="1:8" ht="18.75" x14ac:dyDescent="0.25">
      <c r="A258" s="35"/>
      <c r="B258" s="16" t="s">
        <v>17</v>
      </c>
      <c r="C258" s="42"/>
      <c r="D258" s="9"/>
      <c r="E258" s="12">
        <v>25000</v>
      </c>
      <c r="F258" s="9">
        <v>0.7</v>
      </c>
      <c r="G258" s="12">
        <f t="shared" si="20"/>
        <v>-24999.3</v>
      </c>
      <c r="H258" s="9"/>
    </row>
    <row r="259" spans="1:8" ht="49.5" x14ac:dyDescent="0.25">
      <c r="A259" s="7" t="s">
        <v>119</v>
      </c>
      <c r="B259" s="43" t="s">
        <v>120</v>
      </c>
      <c r="C259" s="7" t="s">
        <v>81</v>
      </c>
      <c r="D259" s="9">
        <f>SUM(D261:D263)</f>
        <v>0</v>
      </c>
      <c r="E259" s="12">
        <f>SUM(E261:E262)</f>
        <v>0</v>
      </c>
      <c r="F259" s="9">
        <f>SUM(F261:F262)</f>
        <v>0.1</v>
      </c>
      <c r="G259" s="12">
        <f t="shared" si="20"/>
        <v>0.1</v>
      </c>
      <c r="H259" s="9" t="s">
        <v>56</v>
      </c>
    </row>
    <row r="260" spans="1:8" ht="18.75" x14ac:dyDescent="0.25">
      <c r="A260" s="34"/>
      <c r="B260" s="16" t="s">
        <v>15</v>
      </c>
      <c r="C260" s="18"/>
      <c r="D260" s="19"/>
      <c r="E260" s="11"/>
      <c r="F260" s="19"/>
      <c r="G260" s="12">
        <f t="shared" si="20"/>
        <v>0</v>
      </c>
      <c r="H260" s="9"/>
    </row>
    <row r="261" spans="1:8" ht="18.75" x14ac:dyDescent="0.25">
      <c r="A261" s="35"/>
      <c r="B261" s="13" t="s">
        <v>16</v>
      </c>
      <c r="C261" s="7"/>
      <c r="D261" s="14"/>
      <c r="E261" s="12"/>
      <c r="F261" s="9">
        <v>0.1</v>
      </c>
      <c r="G261" s="12">
        <f t="shared" si="20"/>
        <v>0.1</v>
      </c>
      <c r="H261" s="9"/>
    </row>
    <row r="262" spans="1:8" ht="18.75" hidden="1" x14ac:dyDescent="0.25">
      <c r="A262" s="35"/>
      <c r="B262" s="16" t="s">
        <v>17</v>
      </c>
      <c r="C262" s="42"/>
      <c r="D262" s="9"/>
      <c r="E262" s="12"/>
      <c r="F262" s="9"/>
      <c r="G262" s="12">
        <f t="shared" si="20"/>
        <v>0</v>
      </c>
      <c r="H262" s="9"/>
    </row>
    <row r="263" spans="1:8" ht="49.5" x14ac:dyDescent="0.25">
      <c r="A263" s="7" t="s">
        <v>121</v>
      </c>
      <c r="B263" s="43" t="s">
        <v>122</v>
      </c>
      <c r="C263" s="7" t="s">
        <v>81</v>
      </c>
      <c r="D263" s="9">
        <f>SUM(D265:D267)</f>
        <v>0</v>
      </c>
      <c r="E263" s="12">
        <f>SUM(E265:E266)</f>
        <v>0</v>
      </c>
      <c r="F263" s="9">
        <f>SUM(F265:F266)</f>
        <v>0.1</v>
      </c>
      <c r="G263" s="12">
        <f t="shared" si="20"/>
        <v>0.1</v>
      </c>
      <c r="H263" s="9" t="s">
        <v>56</v>
      </c>
    </row>
    <row r="264" spans="1:8" ht="18.75" x14ac:dyDescent="0.25">
      <c r="A264" s="34"/>
      <c r="B264" s="16" t="s">
        <v>15</v>
      </c>
      <c r="C264" s="18"/>
      <c r="D264" s="19"/>
      <c r="E264" s="11"/>
      <c r="F264" s="19"/>
      <c r="G264" s="12">
        <f t="shared" si="20"/>
        <v>0</v>
      </c>
      <c r="H264" s="9"/>
    </row>
    <row r="265" spans="1:8" ht="18.75" x14ac:dyDescent="0.25">
      <c r="A265" s="35"/>
      <c r="B265" s="13" t="s">
        <v>16</v>
      </c>
      <c r="C265" s="7"/>
      <c r="D265" s="14"/>
      <c r="E265" s="12"/>
      <c r="F265" s="9">
        <v>0.1</v>
      </c>
      <c r="G265" s="12">
        <f t="shared" si="20"/>
        <v>0.1</v>
      </c>
      <c r="H265" s="9"/>
    </row>
    <row r="266" spans="1:8" ht="18.75" hidden="1" x14ac:dyDescent="0.25">
      <c r="A266" s="35"/>
      <c r="B266" s="16" t="s">
        <v>17</v>
      </c>
      <c r="C266" s="42"/>
      <c r="D266" s="9"/>
      <c r="E266" s="12"/>
      <c r="F266" s="9"/>
      <c r="G266" s="12">
        <f t="shared" si="20"/>
        <v>0</v>
      </c>
      <c r="H266" s="9"/>
    </row>
    <row r="267" spans="1:8" ht="49.5" x14ac:dyDescent="0.25">
      <c r="A267" s="7" t="s">
        <v>123</v>
      </c>
      <c r="B267" s="43" t="s">
        <v>124</v>
      </c>
      <c r="C267" s="7" t="s">
        <v>81</v>
      </c>
      <c r="D267" s="9">
        <f>SUM(D269:D271)</f>
        <v>0</v>
      </c>
      <c r="E267" s="12">
        <f>SUM(E269:E270)</f>
        <v>0</v>
      </c>
      <c r="F267" s="9">
        <f>SUM(F269:F270)</f>
        <v>0.1</v>
      </c>
      <c r="G267" s="12">
        <f t="shared" si="20"/>
        <v>0.1</v>
      </c>
      <c r="H267" s="9" t="s">
        <v>56</v>
      </c>
    </row>
    <row r="268" spans="1:8" ht="18.75" x14ac:dyDescent="0.25">
      <c r="A268" s="34"/>
      <c r="B268" s="16" t="s">
        <v>15</v>
      </c>
      <c r="C268" s="18"/>
      <c r="D268" s="19"/>
      <c r="E268" s="11"/>
      <c r="F268" s="19"/>
      <c r="G268" s="12">
        <f t="shared" si="20"/>
        <v>0</v>
      </c>
      <c r="H268" s="9"/>
    </row>
    <row r="269" spans="1:8" ht="18.75" x14ac:dyDescent="0.25">
      <c r="A269" s="35"/>
      <c r="B269" s="13" t="s">
        <v>16</v>
      </c>
      <c r="C269" s="7"/>
      <c r="D269" s="14"/>
      <c r="E269" s="12"/>
      <c r="F269" s="9">
        <v>0.1</v>
      </c>
      <c r="G269" s="12">
        <f t="shared" si="20"/>
        <v>0.1</v>
      </c>
      <c r="H269" s="9"/>
    </row>
    <row r="270" spans="1:8" ht="18.75" hidden="1" x14ac:dyDescent="0.25">
      <c r="A270" s="35"/>
      <c r="B270" s="16" t="s">
        <v>17</v>
      </c>
      <c r="C270" s="42"/>
      <c r="D270" s="9"/>
      <c r="E270" s="12"/>
      <c r="F270" s="9"/>
      <c r="G270" s="12">
        <f t="shared" si="20"/>
        <v>0</v>
      </c>
      <c r="H270" s="9"/>
    </row>
    <row r="271" spans="1:8" ht="49.5" x14ac:dyDescent="0.25">
      <c r="A271" s="7" t="s">
        <v>125</v>
      </c>
      <c r="B271" s="43" t="s">
        <v>126</v>
      </c>
      <c r="C271" s="7" t="s">
        <v>81</v>
      </c>
      <c r="D271" s="9">
        <f>SUM(D273:D275)</f>
        <v>0</v>
      </c>
      <c r="E271" s="12">
        <f>SUM(E273:E274)</f>
        <v>0</v>
      </c>
      <c r="F271" s="9">
        <f>SUM(F273:F274)</f>
        <v>0.1</v>
      </c>
      <c r="G271" s="12">
        <f t="shared" si="20"/>
        <v>0.1</v>
      </c>
      <c r="H271" s="9" t="s">
        <v>56</v>
      </c>
    </row>
    <row r="272" spans="1:8" ht="18.75" x14ac:dyDescent="0.25">
      <c r="A272" s="34"/>
      <c r="B272" s="16" t="s">
        <v>15</v>
      </c>
      <c r="C272" s="18"/>
      <c r="D272" s="19"/>
      <c r="E272" s="11"/>
      <c r="F272" s="19"/>
      <c r="G272" s="12">
        <f t="shared" si="20"/>
        <v>0</v>
      </c>
      <c r="H272" s="9"/>
    </row>
    <row r="273" spans="1:8" ht="18.75" x14ac:dyDescent="0.25">
      <c r="A273" s="35"/>
      <c r="B273" s="13" t="s">
        <v>16</v>
      </c>
      <c r="C273" s="7"/>
      <c r="D273" s="14"/>
      <c r="E273" s="12"/>
      <c r="F273" s="9">
        <v>0.1</v>
      </c>
      <c r="G273" s="12">
        <f t="shared" si="20"/>
        <v>0.1</v>
      </c>
      <c r="H273" s="9"/>
    </row>
    <row r="274" spans="1:8" ht="18.75" hidden="1" x14ac:dyDescent="0.25">
      <c r="A274" s="35"/>
      <c r="B274" s="16" t="s">
        <v>17</v>
      </c>
      <c r="C274" s="42"/>
      <c r="D274" s="9"/>
      <c r="E274" s="12"/>
      <c r="F274" s="9"/>
      <c r="G274" s="12">
        <f t="shared" si="20"/>
        <v>0</v>
      </c>
      <c r="H274" s="9"/>
    </row>
    <row r="275" spans="1:8" ht="18.75" hidden="1" customHeight="1" x14ac:dyDescent="0.25">
      <c r="A275" s="35"/>
      <c r="B275" s="13" t="s">
        <v>18</v>
      </c>
      <c r="C275" s="42"/>
      <c r="D275" s="9"/>
      <c r="E275" s="12"/>
      <c r="F275" s="9"/>
      <c r="G275" s="12">
        <f t="shared" si="20"/>
        <v>0</v>
      </c>
      <c r="H275" s="9"/>
    </row>
    <row r="276" spans="1:8" ht="16.5" x14ac:dyDescent="0.25">
      <c r="A276" s="17" t="s">
        <v>127</v>
      </c>
      <c r="B276" s="46" t="s">
        <v>128</v>
      </c>
      <c r="C276" s="47" t="s">
        <v>129</v>
      </c>
      <c r="D276" s="48">
        <f>D277</f>
        <v>194326</v>
      </c>
      <c r="E276" s="49">
        <f>E277</f>
        <v>108695.7</v>
      </c>
      <c r="F276" s="50">
        <f>F277</f>
        <v>109505.79999999999</v>
      </c>
      <c r="G276" s="12">
        <f t="shared" si="20"/>
        <v>810.09999999999127</v>
      </c>
      <c r="H276" s="9"/>
    </row>
    <row r="277" spans="1:8" ht="17.25" x14ac:dyDescent="0.25">
      <c r="A277" s="51"/>
      <c r="B277" s="52" t="s">
        <v>130</v>
      </c>
      <c r="C277" s="53" t="s">
        <v>131</v>
      </c>
      <c r="D277" s="54">
        <f>D279</f>
        <v>194326</v>
      </c>
      <c r="E277" s="55">
        <f>E279</f>
        <v>108695.7</v>
      </c>
      <c r="F277" s="56">
        <f>F279</f>
        <v>109505.79999999999</v>
      </c>
      <c r="G277" s="12">
        <f t="shared" si="20"/>
        <v>810.09999999999127</v>
      </c>
      <c r="H277" s="33"/>
    </row>
    <row r="278" spans="1:8" ht="33" x14ac:dyDescent="0.25">
      <c r="A278" s="51"/>
      <c r="B278" s="25" t="s">
        <v>132</v>
      </c>
      <c r="C278" s="47" t="s">
        <v>131</v>
      </c>
      <c r="D278" s="54">
        <f>D279</f>
        <v>194326</v>
      </c>
      <c r="E278" s="55">
        <f>E279</f>
        <v>108695.7</v>
      </c>
      <c r="F278" s="56">
        <f>F279</f>
        <v>109505.79999999999</v>
      </c>
      <c r="G278" s="12">
        <f t="shared" ref="G278:G341" si="21">F278-E278</f>
        <v>810.09999999999127</v>
      </c>
      <c r="H278" s="33"/>
    </row>
    <row r="279" spans="1:8" ht="33" x14ac:dyDescent="0.25">
      <c r="A279" s="57"/>
      <c r="B279" s="58" t="s">
        <v>133</v>
      </c>
      <c r="C279" s="47" t="s">
        <v>131</v>
      </c>
      <c r="D279" s="48">
        <f>D281+D282</f>
        <v>194326</v>
      </c>
      <c r="E279" s="49">
        <f>E281+E282</f>
        <v>108695.7</v>
      </c>
      <c r="F279" s="50">
        <f>F281+F282</f>
        <v>109505.79999999999</v>
      </c>
      <c r="G279" s="12">
        <f t="shared" si="21"/>
        <v>810.09999999999127</v>
      </c>
      <c r="H279" s="9"/>
    </row>
    <row r="280" spans="1:8" ht="18.75" hidden="1" customHeight="1" x14ac:dyDescent="0.25">
      <c r="A280" s="57"/>
      <c r="B280" s="59" t="s">
        <v>15</v>
      </c>
      <c r="C280" s="47"/>
      <c r="D280" s="48"/>
      <c r="E280" s="49"/>
      <c r="F280" s="50"/>
      <c r="G280" s="12">
        <f t="shared" si="21"/>
        <v>0</v>
      </c>
      <c r="H280" s="9"/>
    </row>
    <row r="281" spans="1:8" ht="18.75" hidden="1" customHeight="1" x14ac:dyDescent="0.25">
      <c r="A281" s="57"/>
      <c r="B281" s="13" t="s">
        <v>16</v>
      </c>
      <c r="C281" s="47"/>
      <c r="D281" s="60">
        <f t="shared" ref="D281:F282" si="22">D285+D289</f>
        <v>49359</v>
      </c>
      <c r="E281" s="61">
        <f t="shared" si="22"/>
        <v>28695.7</v>
      </c>
      <c r="F281" s="62">
        <f t="shared" si="22"/>
        <v>28909.599999999999</v>
      </c>
      <c r="G281" s="12">
        <f t="shared" si="21"/>
        <v>213.89999999999782</v>
      </c>
      <c r="H281" s="9"/>
    </row>
    <row r="282" spans="1:8" ht="18.75" hidden="1" customHeight="1" x14ac:dyDescent="0.25">
      <c r="A282" s="57"/>
      <c r="B282" s="16" t="s">
        <v>40</v>
      </c>
      <c r="C282" s="47"/>
      <c r="D282" s="60">
        <f t="shared" si="22"/>
        <v>144967</v>
      </c>
      <c r="E282" s="61">
        <f t="shared" si="22"/>
        <v>80000</v>
      </c>
      <c r="F282" s="62">
        <f t="shared" si="22"/>
        <v>80596.2</v>
      </c>
      <c r="G282" s="12">
        <f t="shared" si="21"/>
        <v>596.19999999999709</v>
      </c>
      <c r="H282" s="9"/>
    </row>
    <row r="283" spans="1:8" ht="49.5" x14ac:dyDescent="0.25">
      <c r="A283" s="7" t="s">
        <v>134</v>
      </c>
      <c r="B283" s="26" t="s">
        <v>135</v>
      </c>
      <c r="C283" s="7" t="s">
        <v>131</v>
      </c>
      <c r="D283" s="14">
        <f>D285+D286</f>
        <v>194326</v>
      </c>
      <c r="E283" s="12">
        <f>E285+E286</f>
        <v>108695.7</v>
      </c>
      <c r="F283" s="9">
        <f>F285+F286</f>
        <v>109505.79999999999</v>
      </c>
      <c r="G283" s="12">
        <f t="shared" si="21"/>
        <v>810.09999999999127</v>
      </c>
      <c r="H283" s="9" t="s">
        <v>56</v>
      </c>
    </row>
    <row r="284" spans="1:8" ht="18.75" x14ac:dyDescent="0.25">
      <c r="A284" s="57"/>
      <c r="B284" s="59" t="s">
        <v>15</v>
      </c>
      <c r="C284" s="63"/>
      <c r="D284" s="62"/>
      <c r="E284" s="61"/>
      <c r="F284" s="62"/>
      <c r="G284" s="12">
        <f t="shared" si="21"/>
        <v>0</v>
      </c>
      <c r="H284" s="9"/>
    </row>
    <row r="285" spans="1:8" ht="18.75" x14ac:dyDescent="0.25">
      <c r="A285" s="57"/>
      <c r="B285" s="13" t="s">
        <v>16</v>
      </c>
      <c r="C285" s="63"/>
      <c r="D285" s="60">
        <v>49359</v>
      </c>
      <c r="E285" s="61">
        <v>28695.7</v>
      </c>
      <c r="F285" s="62">
        <v>28909.599999999999</v>
      </c>
      <c r="G285" s="12">
        <f t="shared" si="21"/>
        <v>213.89999999999782</v>
      </c>
      <c r="H285" s="9"/>
    </row>
    <row r="286" spans="1:8" ht="18.75" x14ac:dyDescent="0.25">
      <c r="A286" s="57"/>
      <c r="B286" s="16" t="s">
        <v>17</v>
      </c>
      <c r="C286" s="63"/>
      <c r="D286" s="14">
        <v>144967</v>
      </c>
      <c r="E286" s="12">
        <v>80000</v>
      </c>
      <c r="F286" s="9">
        <v>80596.2</v>
      </c>
      <c r="G286" s="12">
        <f t="shared" si="21"/>
        <v>596.19999999999709</v>
      </c>
      <c r="H286" s="9"/>
    </row>
    <row r="287" spans="1:8" ht="49.5" hidden="1" customHeight="1" x14ac:dyDescent="0.25">
      <c r="A287" s="7" t="s">
        <v>66</v>
      </c>
      <c r="B287" s="26" t="s">
        <v>136</v>
      </c>
      <c r="C287" s="7" t="s">
        <v>131</v>
      </c>
      <c r="D287" s="14">
        <f>D289+D290</f>
        <v>0</v>
      </c>
      <c r="E287" s="12">
        <f>E289+E290</f>
        <v>0</v>
      </c>
      <c r="F287" s="12">
        <f>F289+F290</f>
        <v>0</v>
      </c>
      <c r="G287" s="12">
        <f t="shared" si="21"/>
        <v>0</v>
      </c>
      <c r="H287" s="9" t="s">
        <v>56</v>
      </c>
    </row>
    <row r="288" spans="1:8" ht="18.75" hidden="1" customHeight="1" x14ac:dyDescent="0.25">
      <c r="A288" s="57"/>
      <c r="B288" s="59" t="s">
        <v>15</v>
      </c>
      <c r="C288" s="63"/>
      <c r="D288" s="62"/>
      <c r="E288" s="61"/>
      <c r="F288" s="61"/>
      <c r="G288" s="12">
        <f t="shared" si="21"/>
        <v>0</v>
      </c>
      <c r="H288" s="9"/>
    </row>
    <row r="289" spans="1:8" ht="18.75" hidden="1" customHeight="1" x14ac:dyDescent="0.25">
      <c r="A289" s="57"/>
      <c r="B289" s="13" t="s">
        <v>16</v>
      </c>
      <c r="C289" s="63"/>
      <c r="D289" s="60"/>
      <c r="E289" s="61"/>
      <c r="F289" s="61"/>
      <c r="G289" s="12">
        <f t="shared" si="21"/>
        <v>0</v>
      </c>
      <c r="H289" s="9"/>
    </row>
    <row r="290" spans="1:8" ht="18.75" hidden="1" customHeight="1" x14ac:dyDescent="0.25">
      <c r="A290" s="57"/>
      <c r="B290" s="16" t="s">
        <v>40</v>
      </c>
      <c r="C290" s="63"/>
      <c r="D290" s="60"/>
      <c r="E290" s="61"/>
      <c r="F290" s="61"/>
      <c r="G290" s="12">
        <f t="shared" si="21"/>
        <v>0</v>
      </c>
      <c r="H290" s="9"/>
    </row>
    <row r="291" spans="1:8" ht="17.25" customHeight="1" x14ac:dyDescent="0.25">
      <c r="A291" s="17" t="s">
        <v>137</v>
      </c>
      <c r="B291" s="29" t="s">
        <v>138</v>
      </c>
      <c r="C291" s="18" t="s">
        <v>139</v>
      </c>
      <c r="D291" s="10">
        <f>SUM(D293:D295)</f>
        <v>26451.828399999999</v>
      </c>
      <c r="E291" s="11">
        <f>SUM(E293:E295)</f>
        <v>26688.229599999999</v>
      </c>
      <c r="F291" s="10">
        <f>SUM(F293:F295)</f>
        <v>28033.428400000001</v>
      </c>
      <c r="G291" s="12">
        <f t="shared" si="21"/>
        <v>1345.1988000000019</v>
      </c>
      <c r="H291" s="9"/>
    </row>
    <row r="292" spans="1:8" ht="17.25" customHeight="1" x14ac:dyDescent="0.25">
      <c r="A292" s="18"/>
      <c r="B292" s="16" t="s">
        <v>15</v>
      </c>
      <c r="C292" s="7"/>
      <c r="D292" s="12"/>
      <c r="E292" s="12"/>
      <c r="F292" s="15"/>
      <c r="G292" s="12">
        <f t="shared" si="21"/>
        <v>0</v>
      </c>
      <c r="H292" s="9"/>
    </row>
    <row r="293" spans="1:8" ht="17.25" customHeight="1" x14ac:dyDescent="0.25">
      <c r="A293" s="18"/>
      <c r="B293" s="13" t="s">
        <v>16</v>
      </c>
      <c r="C293" s="7"/>
      <c r="D293" s="14">
        <f t="shared" ref="D293:F294" si="23">D307</f>
        <v>6615</v>
      </c>
      <c r="E293" s="12">
        <f t="shared" si="23"/>
        <v>6851.4012000000002</v>
      </c>
      <c r="F293" s="15">
        <f t="shared" si="23"/>
        <v>6787.9623000000001</v>
      </c>
      <c r="G293" s="12">
        <f t="shared" si="21"/>
        <v>-63.438900000000103</v>
      </c>
      <c r="H293" s="20"/>
    </row>
    <row r="294" spans="1:8" ht="17.25" customHeight="1" x14ac:dyDescent="0.25">
      <c r="A294" s="18"/>
      <c r="B294" s="16" t="s">
        <v>17</v>
      </c>
      <c r="C294" s="7"/>
      <c r="D294" s="12">
        <f t="shared" si="23"/>
        <v>14443.176600000001</v>
      </c>
      <c r="E294" s="12">
        <f t="shared" si="23"/>
        <v>14443.176600000001</v>
      </c>
      <c r="F294" s="12">
        <f t="shared" si="23"/>
        <v>14309.44348</v>
      </c>
      <c r="G294" s="12">
        <f t="shared" si="21"/>
        <v>-133.73312000000078</v>
      </c>
      <c r="H294" s="20"/>
    </row>
    <row r="295" spans="1:8" ht="16.5" x14ac:dyDescent="0.25">
      <c r="A295" s="18"/>
      <c r="B295" s="13" t="s">
        <v>18</v>
      </c>
      <c r="C295" s="7"/>
      <c r="D295" s="12">
        <f>D309+D302</f>
        <v>5393.6517999999996</v>
      </c>
      <c r="E295" s="12">
        <f>E309+E302</f>
        <v>5393.6517999999996</v>
      </c>
      <c r="F295" s="12">
        <f>F309+F302</f>
        <v>6936.0226199999997</v>
      </c>
      <c r="G295" s="12">
        <f t="shared" si="21"/>
        <v>1542.3708200000001</v>
      </c>
      <c r="H295" s="20"/>
    </row>
    <row r="296" spans="1:8" ht="21" customHeight="1" x14ac:dyDescent="0.25">
      <c r="A296" s="22"/>
      <c r="B296" s="21" t="s">
        <v>140</v>
      </c>
      <c r="C296" s="22" t="s">
        <v>141</v>
      </c>
      <c r="D296" s="23">
        <f t="shared" ref="D296:F297" si="24">D297</f>
        <v>1156.9000000000001</v>
      </c>
      <c r="E296" s="24">
        <f t="shared" si="24"/>
        <v>1156.9000000000001</v>
      </c>
      <c r="F296" s="23">
        <f t="shared" si="24"/>
        <v>2738.5</v>
      </c>
      <c r="G296" s="12">
        <f t="shared" si="21"/>
        <v>1581.6</v>
      </c>
      <c r="H296" s="28"/>
    </row>
    <row r="297" spans="1:8" ht="74.25" customHeight="1" x14ac:dyDescent="0.25">
      <c r="A297" s="18"/>
      <c r="B297" s="25" t="s">
        <v>142</v>
      </c>
      <c r="C297" s="18" t="s">
        <v>141</v>
      </c>
      <c r="D297" s="19">
        <f t="shared" si="24"/>
        <v>1156.9000000000001</v>
      </c>
      <c r="E297" s="11">
        <f t="shared" si="24"/>
        <v>1156.9000000000001</v>
      </c>
      <c r="F297" s="19">
        <f t="shared" si="24"/>
        <v>2738.5</v>
      </c>
      <c r="G297" s="12">
        <f t="shared" si="21"/>
        <v>1581.6</v>
      </c>
      <c r="H297" s="9"/>
    </row>
    <row r="298" spans="1:8" ht="58.5" customHeight="1" x14ac:dyDescent="0.25">
      <c r="A298" s="7" t="s">
        <v>143</v>
      </c>
      <c r="B298" s="26" t="s">
        <v>144</v>
      </c>
      <c r="C298" s="7" t="s">
        <v>141</v>
      </c>
      <c r="D298" s="9">
        <f>SUM(D300:D302)</f>
        <v>1156.9000000000001</v>
      </c>
      <c r="E298" s="12">
        <f>SUM(E300:E302)</f>
        <v>1156.9000000000001</v>
      </c>
      <c r="F298" s="9">
        <f>SUM(F300:F302)</f>
        <v>2738.5</v>
      </c>
      <c r="G298" s="12">
        <f t="shared" si="21"/>
        <v>1581.6</v>
      </c>
      <c r="H298" s="9" t="s">
        <v>49</v>
      </c>
    </row>
    <row r="299" spans="1:8" ht="16.5" x14ac:dyDescent="0.25">
      <c r="A299" s="18"/>
      <c r="B299" s="13" t="s">
        <v>15</v>
      </c>
      <c r="C299" s="7"/>
      <c r="D299" s="9"/>
      <c r="E299" s="12"/>
      <c r="F299" s="9"/>
      <c r="G299" s="12">
        <f t="shared" si="21"/>
        <v>0</v>
      </c>
      <c r="H299" s="9"/>
    </row>
    <row r="300" spans="1:8" ht="16.5" hidden="1" customHeight="1" x14ac:dyDescent="0.25">
      <c r="A300" s="18"/>
      <c r="B300" s="13" t="s">
        <v>16</v>
      </c>
      <c r="C300" s="18"/>
      <c r="D300" s="9"/>
      <c r="E300" s="12"/>
      <c r="F300" s="9"/>
      <c r="G300" s="12">
        <f t="shared" si="21"/>
        <v>0</v>
      </c>
      <c r="H300" s="9"/>
    </row>
    <row r="301" spans="1:8" ht="16.5" hidden="1" customHeight="1" x14ac:dyDescent="0.25">
      <c r="A301" s="18"/>
      <c r="B301" s="16" t="s">
        <v>40</v>
      </c>
      <c r="C301" s="7"/>
      <c r="D301" s="9"/>
      <c r="E301" s="12"/>
      <c r="F301" s="9"/>
      <c r="G301" s="12">
        <f t="shared" si="21"/>
        <v>0</v>
      </c>
      <c r="H301" s="9"/>
    </row>
    <row r="302" spans="1:8" ht="18.75" customHeight="1" x14ac:dyDescent="0.25">
      <c r="A302" s="18"/>
      <c r="B302" s="13" t="s">
        <v>18</v>
      </c>
      <c r="C302" s="7"/>
      <c r="D302" s="9">
        <v>1156.9000000000001</v>
      </c>
      <c r="E302" s="12">
        <v>1156.9000000000001</v>
      </c>
      <c r="F302" s="9">
        <v>2738.5</v>
      </c>
      <c r="G302" s="12">
        <f t="shared" si="21"/>
        <v>1581.6</v>
      </c>
      <c r="H302" s="9"/>
    </row>
    <row r="303" spans="1:8" ht="17.25" customHeight="1" x14ac:dyDescent="0.25">
      <c r="A303" s="22"/>
      <c r="B303" s="21" t="s">
        <v>145</v>
      </c>
      <c r="C303" s="22" t="s">
        <v>146</v>
      </c>
      <c r="D303" s="64">
        <f t="shared" ref="D303:F304" si="25">D304</f>
        <v>25294.928399999997</v>
      </c>
      <c r="E303" s="24">
        <f t="shared" si="25"/>
        <v>25531.329599999997</v>
      </c>
      <c r="F303" s="64">
        <f t="shared" si="25"/>
        <v>25294.928400000001</v>
      </c>
      <c r="G303" s="12">
        <f t="shared" si="21"/>
        <v>-236.40119999999661</v>
      </c>
      <c r="H303" s="28"/>
    </row>
    <row r="304" spans="1:8" ht="72" customHeight="1" x14ac:dyDescent="0.25">
      <c r="A304" s="18"/>
      <c r="B304" s="25" t="s">
        <v>142</v>
      </c>
      <c r="C304" s="18" t="s">
        <v>146</v>
      </c>
      <c r="D304" s="10">
        <f t="shared" si="25"/>
        <v>25294.928399999997</v>
      </c>
      <c r="E304" s="11">
        <f t="shared" si="25"/>
        <v>25531.329599999997</v>
      </c>
      <c r="F304" s="10">
        <f t="shared" si="25"/>
        <v>25294.928400000001</v>
      </c>
      <c r="G304" s="12">
        <f t="shared" si="21"/>
        <v>-236.40119999999661</v>
      </c>
      <c r="H304" s="9"/>
    </row>
    <row r="305" spans="1:8" ht="49.5" x14ac:dyDescent="0.25">
      <c r="A305" s="7" t="s">
        <v>147</v>
      </c>
      <c r="B305" s="26" t="s">
        <v>148</v>
      </c>
      <c r="C305" s="7" t="s">
        <v>146</v>
      </c>
      <c r="D305" s="15">
        <f>SUM(D307:D309)</f>
        <v>25294.928399999997</v>
      </c>
      <c r="E305" s="12">
        <f>SUM(E307:E309)</f>
        <v>25531.329599999997</v>
      </c>
      <c r="F305" s="15">
        <f>SUM(F307:F309)</f>
        <v>25294.928400000001</v>
      </c>
      <c r="G305" s="12">
        <f t="shared" si="21"/>
        <v>-236.40119999999661</v>
      </c>
      <c r="H305" s="9" t="s">
        <v>49</v>
      </c>
    </row>
    <row r="306" spans="1:8" ht="16.5" x14ac:dyDescent="0.25">
      <c r="A306" s="18"/>
      <c r="B306" s="13" t="s">
        <v>15</v>
      </c>
      <c r="C306" s="7"/>
      <c r="D306" s="9"/>
      <c r="E306" s="12"/>
      <c r="F306" s="12"/>
      <c r="G306" s="12">
        <f t="shared" si="21"/>
        <v>0</v>
      </c>
      <c r="H306" s="9"/>
    </row>
    <row r="307" spans="1:8" ht="16.5" x14ac:dyDescent="0.25">
      <c r="A307" s="18"/>
      <c r="B307" s="13" t="s">
        <v>16</v>
      </c>
      <c r="C307" s="18"/>
      <c r="D307" s="14">
        <v>6615</v>
      </c>
      <c r="E307" s="12">
        <f>6615+236.4012</f>
        <v>6851.4012000000002</v>
      </c>
      <c r="F307" s="15">
        <v>6787.9623000000001</v>
      </c>
      <c r="G307" s="12">
        <f t="shared" si="21"/>
        <v>-63.438900000000103</v>
      </c>
      <c r="H307" s="9"/>
    </row>
    <row r="308" spans="1:8" ht="16.5" x14ac:dyDescent="0.25">
      <c r="A308" s="18"/>
      <c r="B308" s="16" t="s">
        <v>17</v>
      </c>
      <c r="C308" s="7"/>
      <c r="D308" s="15">
        <v>14443.176600000001</v>
      </c>
      <c r="E308" s="12">
        <v>14443.176600000001</v>
      </c>
      <c r="F308" s="12">
        <v>14309.44348</v>
      </c>
      <c r="G308" s="12">
        <f t="shared" si="21"/>
        <v>-133.73312000000078</v>
      </c>
      <c r="H308" s="9"/>
    </row>
    <row r="309" spans="1:8" ht="16.5" x14ac:dyDescent="0.25">
      <c r="A309" s="18"/>
      <c r="B309" s="13" t="s">
        <v>18</v>
      </c>
      <c r="C309" s="7"/>
      <c r="D309" s="15">
        <v>4236.7518</v>
      </c>
      <c r="E309" s="12">
        <v>4236.7518</v>
      </c>
      <c r="F309" s="12">
        <v>4197.5226199999997</v>
      </c>
      <c r="G309" s="12">
        <f t="shared" si="21"/>
        <v>-39.22918000000027</v>
      </c>
      <c r="H309" s="9"/>
    </row>
    <row r="310" spans="1:8" ht="16.5" x14ac:dyDescent="0.25">
      <c r="A310" s="17" t="s">
        <v>149</v>
      </c>
      <c r="B310" s="65" t="s">
        <v>150</v>
      </c>
      <c r="C310" s="37" t="s">
        <v>151</v>
      </c>
      <c r="D310" s="29">
        <f>D316</f>
        <v>32000</v>
      </c>
      <c r="E310" s="11">
        <f>E316</f>
        <v>32000</v>
      </c>
      <c r="F310" s="29">
        <f>F316</f>
        <v>34200</v>
      </c>
      <c r="G310" s="12">
        <f t="shared" si="21"/>
        <v>2200</v>
      </c>
      <c r="H310" s="9"/>
    </row>
    <row r="311" spans="1:8" ht="18.75" hidden="1" customHeight="1" x14ac:dyDescent="0.25">
      <c r="A311" s="35"/>
      <c r="B311" s="16" t="s">
        <v>15</v>
      </c>
      <c r="C311" s="7"/>
      <c r="D311" s="9"/>
      <c r="E311" s="12"/>
      <c r="F311" s="14"/>
      <c r="G311" s="12">
        <f t="shared" si="21"/>
        <v>0</v>
      </c>
      <c r="H311" s="9"/>
    </row>
    <row r="312" spans="1:8" ht="18.75" hidden="1" customHeight="1" x14ac:dyDescent="0.25">
      <c r="A312" s="35"/>
      <c r="B312" s="13" t="s">
        <v>16</v>
      </c>
      <c r="C312" s="7"/>
      <c r="D312" s="14">
        <f t="shared" ref="D312:F313" si="26">D320+D325</f>
        <v>32000</v>
      </c>
      <c r="E312" s="12">
        <f t="shared" si="26"/>
        <v>32000</v>
      </c>
      <c r="F312" s="14">
        <f t="shared" si="26"/>
        <v>34200</v>
      </c>
      <c r="G312" s="12">
        <f t="shared" si="21"/>
        <v>2200</v>
      </c>
      <c r="H312" s="9"/>
    </row>
    <row r="313" spans="1:8" ht="18.75" hidden="1" customHeight="1" x14ac:dyDescent="0.25">
      <c r="A313" s="35"/>
      <c r="B313" s="16" t="s">
        <v>40</v>
      </c>
      <c r="C313" s="7"/>
      <c r="D313" s="14">
        <f t="shared" si="26"/>
        <v>0</v>
      </c>
      <c r="E313" s="12">
        <f t="shared" si="26"/>
        <v>0</v>
      </c>
      <c r="F313" s="14">
        <f t="shared" si="26"/>
        <v>0</v>
      </c>
      <c r="G313" s="12">
        <f t="shared" si="21"/>
        <v>0</v>
      </c>
      <c r="H313" s="9"/>
    </row>
    <row r="314" spans="1:8" ht="18.75" hidden="1" customHeight="1" x14ac:dyDescent="0.25">
      <c r="A314" s="35"/>
      <c r="B314" s="13" t="s">
        <v>18</v>
      </c>
      <c r="C314" s="7"/>
      <c r="D314" s="9">
        <f t="shared" ref="D314:F314" si="27">SUM(D322,D332)</f>
        <v>0</v>
      </c>
      <c r="E314" s="12">
        <f t="shared" si="27"/>
        <v>0</v>
      </c>
      <c r="F314" s="14">
        <f t="shared" si="27"/>
        <v>0</v>
      </c>
      <c r="G314" s="12">
        <f t="shared" si="21"/>
        <v>0</v>
      </c>
      <c r="H314" s="9"/>
    </row>
    <row r="315" spans="1:8" ht="33" x14ac:dyDescent="0.25">
      <c r="A315" s="66"/>
      <c r="B315" s="41" t="s">
        <v>152</v>
      </c>
      <c r="C315" s="29" t="s">
        <v>153</v>
      </c>
      <c r="D315" s="29">
        <f>D316</f>
        <v>32000</v>
      </c>
      <c r="E315" s="11">
        <f>E316</f>
        <v>32000</v>
      </c>
      <c r="F315" s="29">
        <f>F316</f>
        <v>34200</v>
      </c>
      <c r="G315" s="12">
        <f t="shared" si="21"/>
        <v>2200</v>
      </c>
      <c r="H315" s="9"/>
    </row>
    <row r="316" spans="1:8" ht="49.5" x14ac:dyDescent="0.25">
      <c r="A316" s="35"/>
      <c r="B316" s="67" t="s">
        <v>154</v>
      </c>
      <c r="C316" s="29" t="s">
        <v>153</v>
      </c>
      <c r="D316" s="29">
        <f>D317+D327</f>
        <v>32000</v>
      </c>
      <c r="E316" s="11">
        <f>E317+E327</f>
        <v>32000</v>
      </c>
      <c r="F316" s="29">
        <f>F317+F327</f>
        <v>34200</v>
      </c>
      <c r="G316" s="12">
        <f t="shared" si="21"/>
        <v>2200</v>
      </c>
      <c r="H316" s="9"/>
    </row>
    <row r="317" spans="1:8" ht="66" x14ac:dyDescent="0.25">
      <c r="A317" s="35"/>
      <c r="B317" s="68" t="s">
        <v>155</v>
      </c>
      <c r="C317" s="18" t="s">
        <v>153</v>
      </c>
      <c r="D317" s="29">
        <f>D318+D323</f>
        <v>32000</v>
      </c>
      <c r="E317" s="11">
        <f>E318+E323</f>
        <v>32000</v>
      </c>
      <c r="F317" s="29">
        <f>F318+F323</f>
        <v>34200</v>
      </c>
      <c r="G317" s="12">
        <f t="shared" si="21"/>
        <v>2200</v>
      </c>
      <c r="H317" s="9"/>
    </row>
    <row r="318" spans="1:8" ht="49.5" customHeight="1" x14ac:dyDescent="0.25">
      <c r="A318" s="7" t="s">
        <v>156</v>
      </c>
      <c r="B318" s="26" t="s">
        <v>157</v>
      </c>
      <c r="C318" s="14" t="s">
        <v>153</v>
      </c>
      <c r="D318" s="14">
        <f>SUM(D320:D322)</f>
        <v>0</v>
      </c>
      <c r="E318" s="12">
        <f>SUM(E320:E322)</f>
        <v>0</v>
      </c>
      <c r="F318" s="14">
        <f>SUM(F320:F322)</f>
        <v>2200</v>
      </c>
      <c r="G318" s="12">
        <f t="shared" si="21"/>
        <v>2200</v>
      </c>
      <c r="H318" s="9" t="s">
        <v>56</v>
      </c>
    </row>
    <row r="319" spans="1:8" ht="18.75" customHeight="1" x14ac:dyDescent="0.25">
      <c r="A319" s="35"/>
      <c r="B319" s="16" t="s">
        <v>15</v>
      </c>
      <c r="C319" s="7"/>
      <c r="D319" s="14"/>
      <c r="E319" s="12"/>
      <c r="F319" s="14"/>
      <c r="G319" s="12">
        <f t="shared" si="21"/>
        <v>0</v>
      </c>
      <c r="H319" s="9"/>
    </row>
    <row r="320" spans="1:8" ht="18.75" customHeight="1" x14ac:dyDescent="0.25">
      <c r="A320" s="35"/>
      <c r="B320" s="13" t="s">
        <v>16</v>
      </c>
      <c r="C320" s="7"/>
      <c r="D320" s="14"/>
      <c r="E320" s="12"/>
      <c r="F320" s="14">
        <v>2200</v>
      </c>
      <c r="G320" s="12">
        <f t="shared" si="21"/>
        <v>2200</v>
      </c>
      <c r="H320" s="9"/>
    </row>
    <row r="321" spans="1:8" ht="18.75" hidden="1" customHeight="1" x14ac:dyDescent="0.25">
      <c r="A321" s="35"/>
      <c r="B321" s="16" t="s">
        <v>40</v>
      </c>
      <c r="C321" s="7"/>
      <c r="D321" s="14"/>
      <c r="E321" s="12"/>
      <c r="F321" s="14"/>
      <c r="G321" s="12">
        <f t="shared" si="21"/>
        <v>0</v>
      </c>
      <c r="H321" s="9"/>
    </row>
    <row r="322" spans="1:8" ht="18.75" hidden="1" customHeight="1" x14ac:dyDescent="0.25">
      <c r="A322" s="35"/>
      <c r="B322" s="13" t="s">
        <v>18</v>
      </c>
      <c r="C322" s="7"/>
      <c r="D322" s="9"/>
      <c r="E322" s="12"/>
      <c r="F322" s="14"/>
      <c r="G322" s="12">
        <f t="shared" si="21"/>
        <v>0</v>
      </c>
      <c r="H322" s="9"/>
    </row>
    <row r="323" spans="1:8" ht="82.5" x14ac:dyDescent="0.25">
      <c r="A323" s="7" t="s">
        <v>158</v>
      </c>
      <c r="B323" s="26" t="s">
        <v>159</v>
      </c>
      <c r="C323" s="29" t="s">
        <v>153</v>
      </c>
      <c r="D323" s="14">
        <f>SUM(D325:D327)</f>
        <v>32000</v>
      </c>
      <c r="E323" s="12">
        <f>SUM(E325:E327)</f>
        <v>32000</v>
      </c>
      <c r="F323" s="14">
        <f>SUM(F325:F327)</f>
        <v>32000</v>
      </c>
      <c r="G323" s="12">
        <f t="shared" si="21"/>
        <v>0</v>
      </c>
      <c r="H323" s="9" t="s">
        <v>56</v>
      </c>
    </row>
    <row r="324" spans="1:8" ht="18.75" x14ac:dyDescent="0.25">
      <c r="A324" s="34"/>
      <c r="B324" s="16" t="s">
        <v>15</v>
      </c>
      <c r="C324" s="14"/>
      <c r="D324" s="9"/>
      <c r="E324" s="12"/>
      <c r="F324" s="14"/>
      <c r="G324" s="12">
        <f t="shared" si="21"/>
        <v>0</v>
      </c>
      <c r="H324" s="9"/>
    </row>
    <row r="325" spans="1:8" ht="18.75" x14ac:dyDescent="0.25">
      <c r="A325" s="34"/>
      <c r="B325" s="13" t="s">
        <v>16</v>
      </c>
      <c r="C325" s="14"/>
      <c r="D325" s="14">
        <v>32000</v>
      </c>
      <c r="E325" s="12">
        <v>32000</v>
      </c>
      <c r="F325" s="14">
        <v>32000</v>
      </c>
      <c r="G325" s="12">
        <f t="shared" si="21"/>
        <v>0</v>
      </c>
      <c r="H325" s="9"/>
    </row>
    <row r="326" spans="1:8" ht="18.75" hidden="1" customHeight="1" x14ac:dyDescent="0.25">
      <c r="A326" s="34"/>
      <c r="B326" s="16" t="s">
        <v>40</v>
      </c>
      <c r="C326" s="7"/>
      <c r="D326" s="14"/>
      <c r="E326" s="12"/>
      <c r="F326" s="12"/>
      <c r="G326" s="12">
        <f t="shared" si="21"/>
        <v>0</v>
      </c>
      <c r="H326" s="9"/>
    </row>
    <row r="327" spans="1:8" ht="33" hidden="1" customHeight="1" x14ac:dyDescent="0.25">
      <c r="A327" s="34"/>
      <c r="B327" s="8" t="s">
        <v>160</v>
      </c>
      <c r="C327" s="29" t="s">
        <v>153</v>
      </c>
      <c r="D327" s="19">
        <f>D328</f>
        <v>0</v>
      </c>
      <c r="E327" s="11">
        <f>E328</f>
        <v>0</v>
      </c>
      <c r="F327" s="11">
        <f>F328</f>
        <v>0</v>
      </c>
      <c r="G327" s="12">
        <f t="shared" si="21"/>
        <v>0</v>
      </c>
      <c r="H327" s="9"/>
    </row>
    <row r="328" spans="1:8" ht="66" hidden="1" customHeight="1" x14ac:dyDescent="0.25">
      <c r="A328" s="69">
        <v>26</v>
      </c>
      <c r="B328" s="70" t="s">
        <v>161</v>
      </c>
      <c r="C328" s="14" t="s">
        <v>153</v>
      </c>
      <c r="D328" s="9">
        <f>SUM(D330:D332)</f>
        <v>0</v>
      </c>
      <c r="E328" s="12">
        <f>SUM(E330:E332)</f>
        <v>0</v>
      </c>
      <c r="F328" s="12">
        <f>SUM(F330:F332)</f>
        <v>0</v>
      </c>
      <c r="G328" s="12">
        <f t="shared" si="21"/>
        <v>0</v>
      </c>
      <c r="H328" s="9" t="s">
        <v>56</v>
      </c>
    </row>
    <row r="329" spans="1:8" ht="16.5" hidden="1" customHeight="1" x14ac:dyDescent="0.25">
      <c r="A329" s="69"/>
      <c r="B329" s="16" t="s">
        <v>15</v>
      </c>
      <c r="C329" s="14"/>
      <c r="D329" s="9"/>
      <c r="E329" s="12"/>
      <c r="F329" s="12"/>
      <c r="G329" s="12">
        <f t="shared" si="21"/>
        <v>0</v>
      </c>
      <c r="H329" s="9"/>
    </row>
    <row r="330" spans="1:8" ht="16.5" hidden="1" customHeight="1" x14ac:dyDescent="0.25">
      <c r="A330" s="69"/>
      <c r="B330" s="13" t="s">
        <v>16</v>
      </c>
      <c r="C330" s="14"/>
      <c r="D330" s="14"/>
      <c r="E330" s="12"/>
      <c r="F330" s="12"/>
      <c r="G330" s="12">
        <f t="shared" si="21"/>
        <v>0</v>
      </c>
      <c r="H330" s="9"/>
    </row>
    <row r="331" spans="1:8" ht="16.5" hidden="1" customHeight="1" x14ac:dyDescent="0.25">
      <c r="A331" s="69"/>
      <c r="B331" s="16" t="s">
        <v>40</v>
      </c>
      <c r="C331" s="7"/>
      <c r="D331" s="9"/>
      <c r="E331" s="12"/>
      <c r="F331" s="12"/>
      <c r="G331" s="12">
        <f t="shared" si="21"/>
        <v>0</v>
      </c>
      <c r="H331" s="9"/>
    </row>
    <row r="332" spans="1:8" ht="16.5" hidden="1" customHeight="1" x14ac:dyDescent="0.25">
      <c r="A332" s="69"/>
      <c r="B332" s="13" t="s">
        <v>18</v>
      </c>
      <c r="C332" s="7"/>
      <c r="D332" s="9"/>
      <c r="E332" s="12"/>
      <c r="F332" s="12"/>
      <c r="G332" s="12">
        <f t="shared" si="21"/>
        <v>0</v>
      </c>
      <c r="H332" s="9"/>
    </row>
    <row r="333" spans="1:8" ht="49.5" hidden="1" customHeight="1" x14ac:dyDescent="0.25">
      <c r="A333" s="8">
        <v>9</v>
      </c>
      <c r="B333" s="71" t="s">
        <v>162</v>
      </c>
      <c r="C333" s="29"/>
      <c r="D333" s="19">
        <f>D337+D336</f>
        <v>0</v>
      </c>
      <c r="E333" s="11">
        <f>E337+E336</f>
        <v>0</v>
      </c>
      <c r="F333" s="11">
        <f>F337+F336</f>
        <v>0</v>
      </c>
      <c r="G333" s="12">
        <f t="shared" si="21"/>
        <v>0</v>
      </c>
      <c r="H333" s="9">
        <f>H337+H336</f>
        <v>0</v>
      </c>
    </row>
    <row r="334" spans="1:8" ht="16.5" hidden="1" customHeight="1" x14ac:dyDescent="0.25">
      <c r="A334" s="69"/>
      <c r="B334" s="16" t="s">
        <v>15</v>
      </c>
      <c r="C334" s="14"/>
      <c r="D334" s="9"/>
      <c r="E334" s="12"/>
      <c r="F334" s="12"/>
      <c r="G334" s="12">
        <f t="shared" si="21"/>
        <v>0</v>
      </c>
      <c r="H334" s="9"/>
    </row>
    <row r="335" spans="1:8" ht="16.5" hidden="1" customHeight="1" x14ac:dyDescent="0.25">
      <c r="A335" s="69"/>
      <c r="B335" s="13" t="s">
        <v>18</v>
      </c>
      <c r="C335" s="14"/>
      <c r="D335" s="9"/>
      <c r="E335" s="12"/>
      <c r="F335" s="12"/>
      <c r="G335" s="12">
        <f t="shared" si="21"/>
        <v>0</v>
      </c>
      <c r="H335" s="9"/>
    </row>
    <row r="336" spans="1:8" ht="16.5" hidden="1" customHeight="1" x14ac:dyDescent="0.25">
      <c r="A336" s="69"/>
      <c r="B336" s="16" t="s">
        <v>40</v>
      </c>
      <c r="C336" s="7" t="s">
        <v>153</v>
      </c>
      <c r="D336" s="9"/>
      <c r="E336" s="12"/>
      <c r="F336" s="12"/>
      <c r="G336" s="12">
        <f t="shared" si="21"/>
        <v>0</v>
      </c>
      <c r="H336" s="9"/>
    </row>
    <row r="337" spans="1:8" ht="16.5" hidden="1" customHeight="1" x14ac:dyDescent="0.25">
      <c r="A337" s="69"/>
      <c r="B337" s="13" t="s">
        <v>16</v>
      </c>
      <c r="C337" s="7">
        <v>1105</v>
      </c>
      <c r="D337" s="9"/>
      <c r="E337" s="12"/>
      <c r="F337" s="12"/>
      <c r="G337" s="12">
        <f t="shared" si="21"/>
        <v>0</v>
      </c>
      <c r="H337" s="9"/>
    </row>
    <row r="338" spans="1:8" ht="49.5" hidden="1" customHeight="1" x14ac:dyDescent="0.25">
      <c r="A338" s="8">
        <v>10</v>
      </c>
      <c r="B338" s="72" t="s">
        <v>163</v>
      </c>
      <c r="C338" s="29"/>
      <c r="D338" s="19"/>
      <c r="E338" s="11"/>
      <c r="F338" s="11"/>
      <c r="G338" s="12">
        <f t="shared" si="21"/>
        <v>0</v>
      </c>
      <c r="H338" s="9"/>
    </row>
    <row r="339" spans="1:8" ht="16.5" hidden="1" customHeight="1" x14ac:dyDescent="0.25">
      <c r="A339" s="69"/>
      <c r="B339" s="16" t="s">
        <v>15</v>
      </c>
      <c r="C339" s="14"/>
      <c r="D339" s="9"/>
      <c r="E339" s="12"/>
      <c r="F339" s="12"/>
      <c r="G339" s="12">
        <f t="shared" si="21"/>
        <v>0</v>
      </c>
      <c r="H339" s="9"/>
    </row>
    <row r="340" spans="1:8" ht="16.5" hidden="1" customHeight="1" x14ac:dyDescent="0.25">
      <c r="A340" s="69"/>
      <c r="B340" s="13" t="s">
        <v>18</v>
      </c>
      <c r="C340" s="14"/>
      <c r="D340" s="9"/>
      <c r="E340" s="12"/>
      <c r="F340" s="12"/>
      <c r="G340" s="12">
        <f t="shared" si="21"/>
        <v>0</v>
      </c>
      <c r="H340" s="9"/>
    </row>
    <row r="341" spans="1:8" ht="16.5" hidden="1" customHeight="1" x14ac:dyDescent="0.25">
      <c r="A341" s="69"/>
      <c r="B341" s="16" t="s">
        <v>40</v>
      </c>
      <c r="C341" s="7" t="s">
        <v>153</v>
      </c>
      <c r="D341" s="9"/>
      <c r="E341" s="12"/>
      <c r="F341" s="12"/>
      <c r="G341" s="12">
        <f t="shared" si="21"/>
        <v>0</v>
      </c>
      <c r="H341" s="9"/>
    </row>
    <row r="342" spans="1:8" ht="16.5" hidden="1" customHeight="1" x14ac:dyDescent="0.25">
      <c r="A342" s="69"/>
      <c r="B342" s="13" t="s">
        <v>16</v>
      </c>
      <c r="C342" s="7">
        <v>1105</v>
      </c>
      <c r="D342" s="9"/>
      <c r="E342" s="12"/>
      <c r="F342" s="12"/>
      <c r="G342" s="12">
        <f t="shared" ref="G342:G359" si="28">F342-E342</f>
        <v>0</v>
      </c>
      <c r="H342" s="9"/>
    </row>
    <row r="343" spans="1:8" ht="49.5" hidden="1" customHeight="1" x14ac:dyDescent="0.25">
      <c r="A343" s="69">
        <v>18</v>
      </c>
      <c r="B343" s="73" t="s">
        <v>164</v>
      </c>
      <c r="C343" s="14"/>
      <c r="D343" s="9">
        <f>D347+D346</f>
        <v>0</v>
      </c>
      <c r="E343" s="12">
        <f>E347+E346</f>
        <v>0</v>
      </c>
      <c r="F343" s="12">
        <f>F347+F346</f>
        <v>0</v>
      </c>
      <c r="G343" s="12">
        <f t="shared" si="28"/>
        <v>0</v>
      </c>
      <c r="H343" s="9">
        <f>H346+H347+H348</f>
        <v>0</v>
      </c>
    </row>
    <row r="344" spans="1:8" ht="16.5" hidden="1" customHeight="1" x14ac:dyDescent="0.25">
      <c r="A344" s="69"/>
      <c r="B344" s="16" t="s">
        <v>15</v>
      </c>
      <c r="C344" s="14"/>
      <c r="D344" s="9"/>
      <c r="E344" s="12"/>
      <c r="F344" s="12"/>
      <c r="G344" s="12">
        <f t="shared" si="28"/>
        <v>0</v>
      </c>
      <c r="H344" s="9"/>
    </row>
    <row r="345" spans="1:8" ht="16.5" hidden="1" customHeight="1" x14ac:dyDescent="0.25">
      <c r="A345" s="69"/>
      <c r="B345" s="13" t="s">
        <v>18</v>
      </c>
      <c r="C345" s="14"/>
      <c r="D345" s="9"/>
      <c r="E345" s="12"/>
      <c r="F345" s="12"/>
      <c r="G345" s="12">
        <f t="shared" si="28"/>
        <v>0</v>
      </c>
      <c r="H345" s="9"/>
    </row>
    <row r="346" spans="1:8" ht="16.5" hidden="1" customHeight="1" x14ac:dyDescent="0.25">
      <c r="A346" s="69"/>
      <c r="B346" s="16" t="s">
        <v>40</v>
      </c>
      <c r="C346" s="7" t="s">
        <v>153</v>
      </c>
      <c r="D346" s="9"/>
      <c r="E346" s="12"/>
      <c r="F346" s="12"/>
      <c r="G346" s="12">
        <f t="shared" si="28"/>
        <v>0</v>
      </c>
      <c r="H346" s="9"/>
    </row>
    <row r="347" spans="1:8" ht="16.5" hidden="1" customHeight="1" x14ac:dyDescent="0.25">
      <c r="A347" s="69"/>
      <c r="B347" s="13" t="s">
        <v>16</v>
      </c>
      <c r="C347" s="7">
        <v>1105</v>
      </c>
      <c r="D347" s="9"/>
      <c r="E347" s="12"/>
      <c r="F347" s="12"/>
      <c r="G347" s="12">
        <f t="shared" si="28"/>
        <v>0</v>
      </c>
      <c r="H347" s="9"/>
    </row>
    <row r="348" spans="1:8" ht="66" hidden="1" customHeight="1" x14ac:dyDescent="0.25">
      <c r="A348" s="8">
        <v>11</v>
      </c>
      <c r="B348" s="25" t="s">
        <v>165</v>
      </c>
      <c r="C348" s="29"/>
      <c r="D348" s="19">
        <f>SUM(D350)+D351</f>
        <v>0</v>
      </c>
      <c r="E348" s="11">
        <f>SUM(E350)+E351</f>
        <v>0</v>
      </c>
      <c r="F348" s="11">
        <f>SUM(F350)+F351</f>
        <v>0</v>
      </c>
      <c r="G348" s="12">
        <f t="shared" si="28"/>
        <v>0</v>
      </c>
      <c r="H348" s="9">
        <f>SUM(H350)+H351</f>
        <v>0</v>
      </c>
    </row>
    <row r="349" spans="1:8" ht="16.5" hidden="1" customHeight="1" x14ac:dyDescent="0.25">
      <c r="A349" s="69"/>
      <c r="B349" s="16" t="s">
        <v>15</v>
      </c>
      <c r="C349" s="14"/>
      <c r="D349" s="9"/>
      <c r="E349" s="12"/>
      <c r="F349" s="12"/>
      <c r="G349" s="12">
        <f t="shared" si="28"/>
        <v>0</v>
      </c>
      <c r="H349" s="9"/>
    </row>
    <row r="350" spans="1:8" ht="16.5" hidden="1" customHeight="1" x14ac:dyDescent="0.25">
      <c r="A350" s="69"/>
      <c r="B350" s="16" t="s">
        <v>40</v>
      </c>
      <c r="C350" s="7" t="s">
        <v>153</v>
      </c>
      <c r="D350" s="9"/>
      <c r="E350" s="12"/>
      <c r="F350" s="12"/>
      <c r="G350" s="12">
        <f t="shared" si="28"/>
        <v>0</v>
      </c>
      <c r="H350" s="9"/>
    </row>
    <row r="351" spans="1:8" ht="16.5" hidden="1" customHeight="1" x14ac:dyDescent="0.25">
      <c r="A351" s="69"/>
      <c r="B351" s="13" t="s">
        <v>16</v>
      </c>
      <c r="C351" s="7">
        <v>1105</v>
      </c>
      <c r="D351" s="9"/>
      <c r="E351" s="12"/>
      <c r="F351" s="12"/>
      <c r="G351" s="12">
        <f t="shared" si="28"/>
        <v>0</v>
      </c>
      <c r="H351" s="9"/>
    </row>
    <row r="352" spans="1:8" ht="49.5" hidden="1" customHeight="1" x14ac:dyDescent="0.25">
      <c r="A352" s="34" t="s">
        <v>85</v>
      </c>
      <c r="B352" s="25" t="s">
        <v>166</v>
      </c>
      <c r="C352" s="29"/>
      <c r="D352" s="19">
        <f>D356+D355</f>
        <v>0</v>
      </c>
      <c r="E352" s="11">
        <f>E356+E355</f>
        <v>0</v>
      </c>
      <c r="F352" s="11">
        <f>F356+F355</f>
        <v>0</v>
      </c>
      <c r="G352" s="12">
        <f t="shared" si="28"/>
        <v>0</v>
      </c>
      <c r="H352" s="9">
        <f>H356+H355</f>
        <v>0</v>
      </c>
    </row>
    <row r="353" spans="1:8" ht="18.75" hidden="1" customHeight="1" x14ac:dyDescent="0.25">
      <c r="A353" s="35"/>
      <c r="B353" s="16" t="s">
        <v>15</v>
      </c>
      <c r="C353" s="14"/>
      <c r="D353" s="9"/>
      <c r="E353" s="12"/>
      <c r="F353" s="12"/>
      <c r="G353" s="12">
        <f t="shared" si="28"/>
        <v>0</v>
      </c>
      <c r="H353" s="9"/>
    </row>
    <row r="354" spans="1:8" ht="18.75" hidden="1" customHeight="1" x14ac:dyDescent="0.25">
      <c r="A354" s="35"/>
      <c r="B354" s="13" t="s">
        <v>18</v>
      </c>
      <c r="C354" s="14"/>
      <c r="D354" s="9"/>
      <c r="E354" s="12"/>
      <c r="F354" s="12"/>
      <c r="G354" s="12">
        <f t="shared" si="28"/>
        <v>0</v>
      </c>
      <c r="H354" s="9"/>
    </row>
    <row r="355" spans="1:8" ht="18.75" hidden="1" customHeight="1" x14ac:dyDescent="0.25">
      <c r="A355" s="35"/>
      <c r="B355" s="16" t="s">
        <v>40</v>
      </c>
      <c r="C355" s="7" t="s">
        <v>153</v>
      </c>
      <c r="D355" s="9"/>
      <c r="E355" s="12"/>
      <c r="F355" s="12"/>
      <c r="G355" s="12">
        <f t="shared" si="28"/>
        <v>0</v>
      </c>
      <c r="H355" s="9"/>
    </row>
    <row r="356" spans="1:8" ht="18.75" hidden="1" customHeight="1" x14ac:dyDescent="0.25">
      <c r="A356" s="35"/>
      <c r="B356" s="13" t="s">
        <v>16</v>
      </c>
      <c r="C356" s="7">
        <v>1105</v>
      </c>
      <c r="D356" s="9"/>
      <c r="E356" s="12"/>
      <c r="F356" s="12"/>
      <c r="G356" s="12">
        <f t="shared" si="28"/>
        <v>0</v>
      </c>
      <c r="H356" s="9"/>
    </row>
    <row r="357" spans="1:8" ht="49.5" hidden="1" customHeight="1" x14ac:dyDescent="0.25">
      <c r="A357" s="34" t="s">
        <v>96</v>
      </c>
      <c r="B357" s="25" t="s">
        <v>167</v>
      </c>
      <c r="C357" s="29"/>
      <c r="D357" s="19">
        <f>D361+D362</f>
        <v>0</v>
      </c>
      <c r="E357" s="11">
        <f>E361+E362</f>
        <v>0</v>
      </c>
      <c r="F357" s="11">
        <f>F361+F362</f>
        <v>0</v>
      </c>
      <c r="G357" s="12">
        <f t="shared" si="28"/>
        <v>0</v>
      </c>
      <c r="H357" s="9">
        <f>H361+H362</f>
        <v>0</v>
      </c>
    </row>
    <row r="358" spans="1:8" ht="18.75" hidden="1" customHeight="1" x14ac:dyDescent="0.25">
      <c r="A358" s="35"/>
      <c r="B358" s="16" t="s">
        <v>15</v>
      </c>
      <c r="C358" s="14"/>
      <c r="D358" s="9"/>
      <c r="E358" s="12"/>
      <c r="F358" s="12"/>
      <c r="G358" s="12">
        <f t="shared" si="28"/>
        <v>0</v>
      </c>
      <c r="H358" s="9"/>
    </row>
    <row r="359" spans="1:8" ht="18.75" hidden="1" customHeight="1" x14ac:dyDescent="0.25">
      <c r="A359" s="35"/>
      <c r="B359" s="16"/>
      <c r="C359" s="14"/>
      <c r="D359" s="9"/>
      <c r="E359" s="12"/>
      <c r="F359" s="12"/>
      <c r="G359" s="12">
        <f t="shared" si="28"/>
        <v>0</v>
      </c>
      <c r="H359" s="9"/>
    </row>
    <row r="360" spans="1:8" ht="18.75" hidden="1" customHeight="1" x14ac:dyDescent="0.25">
      <c r="A360" s="35"/>
      <c r="B360" s="13" t="s">
        <v>18</v>
      </c>
      <c r="C360" s="14"/>
      <c r="D360" s="9"/>
      <c r="E360" s="12"/>
      <c r="F360" s="12"/>
      <c r="G360" s="12"/>
      <c r="H360" s="9"/>
    </row>
    <row r="361" spans="1:8" ht="18.75" hidden="1" customHeight="1" x14ac:dyDescent="0.25">
      <c r="A361" s="35"/>
      <c r="B361" s="16" t="s">
        <v>40</v>
      </c>
      <c r="C361" s="7" t="s">
        <v>153</v>
      </c>
      <c r="D361" s="9"/>
      <c r="E361" s="12"/>
      <c r="F361" s="12"/>
      <c r="G361" s="12"/>
      <c r="H361" s="9"/>
    </row>
    <row r="362" spans="1:8" ht="18.75" hidden="1" customHeight="1" x14ac:dyDescent="0.25">
      <c r="A362" s="35"/>
      <c r="B362" s="13" t="s">
        <v>16</v>
      </c>
      <c r="C362" s="7">
        <v>1105</v>
      </c>
      <c r="D362" s="9"/>
      <c r="E362" s="12"/>
      <c r="F362" s="12"/>
      <c r="G362" s="12"/>
      <c r="H362" s="9"/>
    </row>
    <row r="363" spans="1:8" ht="49.5" hidden="1" customHeight="1" x14ac:dyDescent="0.25">
      <c r="A363" s="34" t="s">
        <v>98</v>
      </c>
      <c r="B363" s="25" t="s">
        <v>168</v>
      </c>
      <c r="C363" s="29"/>
      <c r="D363" s="19">
        <f>D366+D367</f>
        <v>0</v>
      </c>
      <c r="E363" s="11">
        <f>E366+E367</f>
        <v>0</v>
      </c>
      <c r="F363" s="11">
        <f>F366+F367</f>
        <v>0</v>
      </c>
      <c r="G363" s="11"/>
      <c r="H363" s="9" t="e">
        <f>H366+H367+H368</f>
        <v>#VALUE!</v>
      </c>
    </row>
    <row r="364" spans="1:8" ht="18.75" hidden="1" customHeight="1" x14ac:dyDescent="0.25">
      <c r="A364" s="35"/>
      <c r="B364" s="16" t="s">
        <v>15</v>
      </c>
      <c r="C364" s="14"/>
      <c r="D364" s="9"/>
      <c r="E364" s="12"/>
      <c r="F364" s="12"/>
      <c r="G364" s="12"/>
      <c r="H364" s="9"/>
    </row>
    <row r="365" spans="1:8" ht="18.75" hidden="1" customHeight="1" x14ac:dyDescent="0.25">
      <c r="A365" s="35"/>
      <c r="B365" s="13" t="s">
        <v>18</v>
      </c>
      <c r="C365" s="14"/>
      <c r="D365" s="9"/>
      <c r="E365" s="12"/>
      <c r="F365" s="12"/>
      <c r="G365" s="12"/>
      <c r="H365" s="9"/>
    </row>
    <row r="366" spans="1:8" ht="18.75" hidden="1" customHeight="1" x14ac:dyDescent="0.25">
      <c r="A366" s="35"/>
      <c r="B366" s="16" t="s">
        <v>40</v>
      </c>
      <c r="C366" s="7" t="s">
        <v>153</v>
      </c>
      <c r="D366" s="9"/>
      <c r="E366" s="12"/>
      <c r="F366" s="12"/>
      <c r="G366" s="12"/>
      <c r="H366" s="9"/>
    </row>
    <row r="367" spans="1:8" ht="18.75" hidden="1" customHeight="1" x14ac:dyDescent="0.25">
      <c r="A367" s="35"/>
      <c r="B367" s="13" t="s">
        <v>16</v>
      </c>
      <c r="C367" s="7">
        <v>1105</v>
      </c>
      <c r="D367" s="9"/>
      <c r="E367" s="12"/>
      <c r="F367" s="12"/>
      <c r="G367" s="12"/>
      <c r="H367" s="9"/>
    </row>
    <row r="368" spans="1:8" ht="17.25" x14ac:dyDescent="0.25">
      <c r="A368" s="3"/>
      <c r="B368" s="1"/>
      <c r="C368" s="1"/>
      <c r="D368" s="5"/>
      <c r="E368" s="74"/>
      <c r="F368" s="74"/>
      <c r="G368" s="74"/>
      <c r="H368" s="75" t="s">
        <v>169</v>
      </c>
    </row>
    <row r="369" spans="1:8" ht="54.75" customHeight="1" x14ac:dyDescent="0.25">
      <c r="A369" s="76"/>
      <c r="B369" s="77"/>
      <c r="C369" s="78"/>
      <c r="D369" s="79"/>
      <c r="E369" s="80"/>
      <c r="F369" s="81"/>
      <c r="G369" s="80"/>
      <c r="H369" s="79"/>
    </row>
    <row r="370" spans="1:8" ht="16.5" x14ac:dyDescent="0.25">
      <c r="A370" s="90" t="s">
        <v>175</v>
      </c>
      <c r="B370" s="90"/>
      <c r="C370" s="78"/>
      <c r="D370" s="78"/>
      <c r="E370" s="78"/>
      <c r="F370" s="91" t="s">
        <v>170</v>
      </c>
      <c r="G370" s="91"/>
      <c r="H370" s="91"/>
    </row>
    <row r="371" spans="1:8" ht="33.75" customHeight="1" x14ac:dyDescent="0.25">
      <c r="A371" s="90" t="s">
        <v>176</v>
      </c>
      <c r="B371" s="90"/>
      <c r="C371" s="78"/>
      <c r="D371" s="78"/>
      <c r="E371" s="78"/>
      <c r="F371" s="91" t="s">
        <v>2</v>
      </c>
      <c r="G371" s="91"/>
      <c r="H371" s="91"/>
    </row>
    <row r="372" spans="1:8" ht="33" customHeight="1" x14ac:dyDescent="0.25">
      <c r="A372" s="82"/>
      <c r="B372" s="83" t="s">
        <v>171</v>
      </c>
      <c r="C372" s="78"/>
      <c r="D372" s="78"/>
      <c r="E372" s="78"/>
      <c r="F372" s="91" t="s">
        <v>172</v>
      </c>
      <c r="G372" s="91"/>
      <c r="H372" s="91"/>
    </row>
    <row r="373" spans="1:8" ht="16.5" x14ac:dyDescent="0.25">
      <c r="A373" s="84"/>
      <c r="B373" s="77"/>
      <c r="C373" s="76"/>
      <c r="D373" s="85"/>
      <c r="E373" s="86"/>
      <c r="F373" s="87"/>
      <c r="G373" s="86"/>
      <c r="H373" s="85"/>
    </row>
  </sheetData>
  <mergeCells count="20">
    <mergeCell ref="A8:H8"/>
    <mergeCell ref="F2:H2"/>
    <mergeCell ref="F3:H3"/>
    <mergeCell ref="F4:H4"/>
    <mergeCell ref="F5:H5"/>
    <mergeCell ref="A7:H7"/>
    <mergeCell ref="A10:H10"/>
    <mergeCell ref="A11:A12"/>
    <mergeCell ref="B11:B12"/>
    <mergeCell ref="C11:C12"/>
    <mergeCell ref="D11:D12"/>
    <mergeCell ref="E11:E12"/>
    <mergeCell ref="F11:F12"/>
    <mergeCell ref="G11:G12"/>
    <mergeCell ref="H11:H12"/>
    <mergeCell ref="A370:B370"/>
    <mergeCell ref="F370:H370"/>
    <mergeCell ref="A371:B371"/>
    <mergeCell ref="F371:H371"/>
    <mergeCell ref="F372:H372"/>
  </mergeCells>
  <printOptions horizontalCentered="1"/>
  <pageMargins left="1.1811023622047245" right="0.39370078740157483" top="0.78740157480314965" bottom="0.78740157480314965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ГАИП 2022</vt:lpstr>
      <vt:lpstr>'ГАИП 2022'!Заголовки_для_печати</vt:lpstr>
      <vt:lpstr>'ГАИП 2022'!Область_печати</vt:lpstr>
    </vt:vector>
  </TitlesOfParts>
  <Company>АГО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Труханова  Инна Ивановна</dc:creator>
  <cp:lastModifiedBy>Пользователь</cp:lastModifiedBy>
  <cp:lastPrinted>2022-10-25T07:26:16Z</cp:lastPrinted>
  <dcterms:created xsi:type="dcterms:W3CDTF">2022-09-21T13:46:44Z</dcterms:created>
  <dcterms:modified xsi:type="dcterms:W3CDTF">2022-10-25T07:26:54Z</dcterms:modified>
</cp:coreProperties>
</file>